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1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Daten\Sell IN\FS25\16. Verbände\Sabu\"/>
    </mc:Choice>
  </mc:AlternateContent>
  <xr:revisionPtr revIDLastSave="0" documentId="13_ncr:40009_{442E9F58-894F-499F-81A3-9696CF43BD9F}" xr6:coauthVersionLast="36" xr6:coauthVersionMax="36" xr10:uidLastSave="{00000000-0000-0000-0000-000000000000}"/>
  <bookViews>
    <workbookView xWindow="0" yWindow="0" windowWidth="28800" windowHeight="11025"/>
  </bookViews>
  <sheets>
    <sheet name="product-data-UYN-PRICE-LIST-GER" sheetId="1" r:id="rId1"/>
  </sheets>
  <definedNames>
    <definedName name="_xlnm._FilterDatabase" localSheetId="0" hidden="1">'product-data-UYN-PRICE-LIST-GER'!$A$1:$K$586</definedName>
  </definedNames>
  <calcPr calcId="0"/>
</workbook>
</file>

<file path=xl/calcChain.xml><?xml version="1.0" encoding="utf-8"?>
<calcChain xmlns="http://schemas.openxmlformats.org/spreadsheetml/2006/main">
  <c r="B5" i="1" l="1"/>
  <c r="C5" i="1"/>
  <c r="D5" i="1"/>
  <c r="E5" i="1"/>
  <c r="F5" i="1"/>
  <c r="J5" i="1"/>
  <c r="K5" i="1" s="1"/>
  <c r="E568" i="1"/>
  <c r="D568" i="1"/>
  <c r="E567" i="1"/>
  <c r="D567" i="1"/>
  <c r="E566" i="1"/>
  <c r="D566" i="1"/>
  <c r="E565" i="1"/>
  <c r="D565" i="1"/>
  <c r="E564" i="1"/>
  <c r="D564" i="1"/>
  <c r="E563" i="1"/>
  <c r="D563" i="1"/>
  <c r="E562" i="1"/>
  <c r="D562" i="1"/>
  <c r="E561" i="1"/>
  <c r="D561" i="1"/>
  <c r="J568" i="1"/>
  <c r="K568" i="1" s="1"/>
  <c r="F568" i="1"/>
  <c r="C568" i="1"/>
  <c r="B568" i="1"/>
  <c r="J567" i="1"/>
  <c r="K567" i="1" s="1"/>
  <c r="F567" i="1"/>
  <c r="C567" i="1"/>
  <c r="B567" i="1"/>
  <c r="J566" i="1"/>
  <c r="K566" i="1" s="1"/>
  <c r="F566" i="1"/>
  <c r="C566" i="1"/>
  <c r="B566" i="1"/>
  <c r="J565" i="1"/>
  <c r="K565" i="1" s="1"/>
  <c r="F565" i="1"/>
  <c r="C565" i="1"/>
  <c r="B565" i="1"/>
  <c r="J564" i="1"/>
  <c r="K564" i="1" s="1"/>
  <c r="F564" i="1"/>
  <c r="C564" i="1"/>
  <c r="B564" i="1"/>
  <c r="J563" i="1"/>
  <c r="K563" i="1" s="1"/>
  <c r="F563" i="1"/>
  <c r="C563" i="1"/>
  <c r="B563" i="1"/>
  <c r="J562" i="1"/>
  <c r="K562" i="1" s="1"/>
  <c r="F562" i="1"/>
  <c r="C562" i="1"/>
  <c r="B562" i="1"/>
  <c r="J561" i="1"/>
  <c r="K561" i="1" s="1"/>
  <c r="F561" i="1"/>
  <c r="C561" i="1"/>
  <c r="B561" i="1"/>
  <c r="E544" i="1"/>
  <c r="D544" i="1"/>
  <c r="E543" i="1"/>
  <c r="D543" i="1"/>
  <c r="E542" i="1"/>
  <c r="D542" i="1"/>
  <c r="E541" i="1"/>
  <c r="D541" i="1"/>
  <c r="E540" i="1"/>
  <c r="D540" i="1"/>
  <c r="E539" i="1"/>
  <c r="D539" i="1"/>
  <c r="E538" i="1"/>
  <c r="D538" i="1"/>
  <c r="E537" i="1"/>
  <c r="D537" i="1"/>
  <c r="E536" i="1"/>
  <c r="D536" i="1"/>
  <c r="J544" i="1"/>
  <c r="K544" i="1" s="1"/>
  <c r="F544" i="1"/>
  <c r="C544" i="1"/>
  <c r="B544" i="1"/>
  <c r="J543" i="1"/>
  <c r="K543" i="1" s="1"/>
  <c r="F543" i="1"/>
  <c r="C543" i="1"/>
  <c r="B543" i="1"/>
  <c r="J542" i="1"/>
  <c r="K542" i="1" s="1"/>
  <c r="F542" i="1"/>
  <c r="C542" i="1"/>
  <c r="B542" i="1"/>
  <c r="J541" i="1"/>
  <c r="K541" i="1" s="1"/>
  <c r="F541" i="1"/>
  <c r="C541" i="1"/>
  <c r="B541" i="1"/>
  <c r="J540" i="1"/>
  <c r="K540" i="1" s="1"/>
  <c r="F540" i="1"/>
  <c r="C540" i="1"/>
  <c r="B540" i="1"/>
  <c r="J539" i="1"/>
  <c r="K539" i="1" s="1"/>
  <c r="F539" i="1"/>
  <c r="C539" i="1"/>
  <c r="B539" i="1"/>
  <c r="J538" i="1"/>
  <c r="K538" i="1" s="1"/>
  <c r="F538" i="1"/>
  <c r="C538" i="1"/>
  <c r="B538" i="1"/>
  <c r="J537" i="1"/>
  <c r="K537" i="1" s="1"/>
  <c r="F537" i="1"/>
  <c r="C537" i="1"/>
  <c r="B537" i="1"/>
  <c r="J536" i="1"/>
  <c r="K536" i="1" s="1"/>
  <c r="F536" i="1"/>
  <c r="C536" i="1"/>
  <c r="B536" i="1"/>
  <c r="B507" i="1"/>
  <c r="J517" i="1"/>
  <c r="K517" i="1" s="1"/>
  <c r="F517" i="1"/>
  <c r="E517" i="1"/>
  <c r="D517" i="1"/>
  <c r="J516" i="1"/>
  <c r="K516" i="1" s="1"/>
  <c r="F516" i="1"/>
  <c r="E516" i="1"/>
  <c r="D516" i="1"/>
  <c r="J515" i="1"/>
  <c r="K515" i="1" s="1"/>
  <c r="F515" i="1"/>
  <c r="E515" i="1"/>
  <c r="D515" i="1"/>
  <c r="J514" i="1"/>
  <c r="K514" i="1" s="1"/>
  <c r="F514" i="1"/>
  <c r="E514" i="1"/>
  <c r="D514" i="1"/>
  <c r="J513" i="1"/>
  <c r="K513" i="1" s="1"/>
  <c r="F513" i="1"/>
  <c r="E513" i="1"/>
  <c r="D513" i="1"/>
  <c r="J512" i="1"/>
  <c r="K512" i="1" s="1"/>
  <c r="F512" i="1"/>
  <c r="E512" i="1"/>
  <c r="D512" i="1"/>
  <c r="J511" i="1"/>
  <c r="K511" i="1" s="1"/>
  <c r="F511" i="1"/>
  <c r="E511" i="1"/>
  <c r="D511" i="1"/>
  <c r="J510" i="1"/>
  <c r="K510" i="1" s="1"/>
  <c r="F510" i="1"/>
  <c r="E510" i="1"/>
  <c r="D510" i="1"/>
  <c r="J509" i="1"/>
  <c r="K509" i="1" s="1"/>
  <c r="F509" i="1"/>
  <c r="E509" i="1"/>
  <c r="D509" i="1"/>
  <c r="J508" i="1"/>
  <c r="K508" i="1" s="1"/>
  <c r="F508" i="1"/>
  <c r="E508" i="1"/>
  <c r="D508" i="1"/>
  <c r="J507" i="1"/>
  <c r="K507" i="1" s="1"/>
  <c r="F507" i="1"/>
  <c r="E507" i="1"/>
  <c r="D507" i="1"/>
  <c r="B518" i="1"/>
  <c r="C518" i="1"/>
  <c r="D518" i="1"/>
  <c r="E518" i="1"/>
  <c r="F518" i="1"/>
  <c r="J518" i="1"/>
  <c r="K518" i="1" s="1"/>
  <c r="B519" i="1"/>
  <c r="C519" i="1"/>
  <c r="D519" i="1"/>
  <c r="E519" i="1"/>
  <c r="F519" i="1"/>
  <c r="J519" i="1"/>
  <c r="K519" i="1" s="1"/>
  <c r="B520" i="1"/>
  <c r="C520" i="1"/>
  <c r="D520" i="1"/>
  <c r="E520" i="1"/>
  <c r="F520" i="1"/>
  <c r="J520" i="1"/>
  <c r="K520" i="1" s="1"/>
  <c r="B521" i="1"/>
  <c r="C521" i="1"/>
  <c r="D521" i="1"/>
  <c r="E521" i="1"/>
  <c r="F521" i="1"/>
  <c r="J521" i="1"/>
  <c r="K521" i="1" s="1"/>
  <c r="B522" i="1"/>
  <c r="C522" i="1"/>
  <c r="D522" i="1"/>
  <c r="E522" i="1"/>
  <c r="F522" i="1"/>
  <c r="J522" i="1"/>
  <c r="K522" i="1" s="1"/>
  <c r="B523" i="1"/>
  <c r="C523" i="1"/>
  <c r="D523" i="1"/>
  <c r="E523" i="1"/>
  <c r="F523" i="1"/>
  <c r="J523" i="1"/>
  <c r="K523" i="1" s="1"/>
  <c r="B524" i="1"/>
  <c r="C524" i="1"/>
  <c r="D524" i="1"/>
  <c r="E524" i="1"/>
  <c r="F524" i="1"/>
  <c r="J524" i="1"/>
  <c r="K524" i="1" s="1"/>
  <c r="B525" i="1"/>
  <c r="C525" i="1"/>
  <c r="D525" i="1"/>
  <c r="E525" i="1"/>
  <c r="F525" i="1"/>
  <c r="J525" i="1"/>
  <c r="K525" i="1" s="1"/>
  <c r="B526" i="1"/>
  <c r="C526" i="1"/>
  <c r="D526" i="1"/>
  <c r="E526" i="1"/>
  <c r="F526" i="1"/>
  <c r="J526" i="1"/>
  <c r="K526" i="1" s="1"/>
  <c r="B527" i="1"/>
  <c r="C527" i="1"/>
  <c r="D527" i="1"/>
  <c r="E527" i="1"/>
  <c r="F527" i="1"/>
  <c r="J527" i="1"/>
  <c r="K527" i="1" s="1"/>
  <c r="B528" i="1"/>
  <c r="C528" i="1"/>
  <c r="D528" i="1"/>
  <c r="E528" i="1"/>
  <c r="F528" i="1"/>
  <c r="J528" i="1"/>
  <c r="K528" i="1" s="1"/>
  <c r="J199" i="1"/>
  <c r="K199" i="1" s="1"/>
  <c r="F199" i="1"/>
  <c r="C199" i="1"/>
  <c r="B199" i="1"/>
  <c r="J198" i="1"/>
  <c r="K198" i="1" s="1"/>
  <c r="F198" i="1"/>
  <c r="C198" i="1"/>
  <c r="B198" i="1"/>
  <c r="J197" i="1"/>
  <c r="K197" i="1" s="1"/>
  <c r="F197" i="1"/>
  <c r="C197" i="1"/>
  <c r="B197" i="1"/>
  <c r="J196" i="1"/>
  <c r="K196" i="1" s="1"/>
  <c r="F196" i="1"/>
  <c r="C196" i="1"/>
  <c r="B196" i="1"/>
  <c r="J195" i="1"/>
  <c r="K195" i="1" s="1"/>
  <c r="F195" i="1"/>
  <c r="C195" i="1"/>
  <c r="B195" i="1"/>
  <c r="J194" i="1"/>
  <c r="K194" i="1" s="1"/>
  <c r="F194" i="1"/>
  <c r="C194" i="1"/>
  <c r="B194" i="1"/>
  <c r="J193" i="1"/>
  <c r="K193" i="1" s="1"/>
  <c r="F193" i="1"/>
  <c r="C193" i="1"/>
  <c r="B193" i="1"/>
  <c r="J192" i="1"/>
  <c r="K192" i="1" s="1"/>
  <c r="F192" i="1"/>
  <c r="C192" i="1"/>
  <c r="B192" i="1"/>
  <c r="J175" i="1"/>
  <c r="K175" i="1" s="1"/>
  <c r="F175" i="1"/>
  <c r="C175" i="1"/>
  <c r="B175" i="1"/>
  <c r="J174" i="1"/>
  <c r="K174" i="1" s="1"/>
  <c r="F174" i="1"/>
  <c r="C174" i="1"/>
  <c r="B174" i="1"/>
  <c r="J173" i="1"/>
  <c r="K173" i="1" s="1"/>
  <c r="F173" i="1"/>
  <c r="C173" i="1"/>
  <c r="B173" i="1"/>
  <c r="J172" i="1"/>
  <c r="K172" i="1" s="1"/>
  <c r="F172" i="1"/>
  <c r="C172" i="1"/>
  <c r="B172" i="1"/>
  <c r="J171" i="1"/>
  <c r="K171" i="1" s="1"/>
  <c r="F171" i="1"/>
  <c r="C171" i="1"/>
  <c r="B171" i="1"/>
  <c r="J170" i="1"/>
  <c r="K170" i="1" s="1"/>
  <c r="F170" i="1"/>
  <c r="C170" i="1"/>
  <c r="B170" i="1"/>
  <c r="J169" i="1"/>
  <c r="K169" i="1" s="1"/>
  <c r="F169" i="1"/>
  <c r="C169" i="1"/>
  <c r="B169" i="1"/>
  <c r="J168" i="1"/>
  <c r="K168" i="1" s="1"/>
  <c r="F168" i="1"/>
  <c r="C168" i="1"/>
  <c r="B168" i="1"/>
  <c r="J167" i="1"/>
  <c r="K167" i="1" s="1"/>
  <c r="F167" i="1"/>
  <c r="C167" i="1"/>
  <c r="B167" i="1"/>
  <c r="J166" i="1"/>
  <c r="K166" i="1" s="1"/>
  <c r="F166" i="1"/>
  <c r="C166" i="1"/>
  <c r="B166" i="1"/>
  <c r="G586" i="1"/>
  <c r="J3" i="1"/>
  <c r="K3" i="1" s="1"/>
  <c r="J4" i="1"/>
  <c r="K4" i="1" s="1"/>
  <c r="J6" i="1"/>
  <c r="K6" i="1" s="1"/>
  <c r="J7" i="1"/>
  <c r="K7" i="1" s="1"/>
  <c r="J8" i="1"/>
  <c r="K8" i="1" s="1"/>
  <c r="J9" i="1"/>
  <c r="K9" i="1" s="1"/>
  <c r="J10" i="1"/>
  <c r="K10" i="1" s="1"/>
  <c r="J11" i="1"/>
  <c r="K11" i="1" s="1"/>
  <c r="J12" i="1"/>
  <c r="K12" i="1" s="1"/>
  <c r="J13" i="1"/>
  <c r="K13" i="1" s="1"/>
  <c r="J14" i="1"/>
  <c r="K14" i="1" s="1"/>
  <c r="J15" i="1"/>
  <c r="K15" i="1" s="1"/>
  <c r="J16" i="1"/>
  <c r="K16" i="1" s="1"/>
  <c r="J17" i="1"/>
  <c r="K17" i="1" s="1"/>
  <c r="J18" i="1"/>
  <c r="K18" i="1" s="1"/>
  <c r="J19" i="1"/>
  <c r="K19" i="1" s="1"/>
  <c r="J20" i="1"/>
  <c r="K20" i="1" s="1"/>
  <c r="J21" i="1"/>
  <c r="K21" i="1" s="1"/>
  <c r="J22" i="1"/>
  <c r="K22" i="1" s="1"/>
  <c r="J23" i="1"/>
  <c r="K23" i="1" s="1"/>
  <c r="J24" i="1"/>
  <c r="K24" i="1" s="1"/>
  <c r="J25" i="1"/>
  <c r="K25" i="1" s="1"/>
  <c r="J26" i="1"/>
  <c r="K26" i="1" s="1"/>
  <c r="J27" i="1"/>
  <c r="K27" i="1" s="1"/>
  <c r="J28" i="1"/>
  <c r="K28" i="1" s="1"/>
  <c r="J29" i="1"/>
  <c r="K29" i="1" s="1"/>
  <c r="J30" i="1"/>
  <c r="K30" i="1" s="1"/>
  <c r="J31" i="1"/>
  <c r="K31" i="1" s="1"/>
  <c r="J32" i="1"/>
  <c r="K32" i="1" s="1"/>
  <c r="J33" i="1"/>
  <c r="K33" i="1" s="1"/>
  <c r="J34" i="1"/>
  <c r="K34" i="1" s="1"/>
  <c r="J35" i="1"/>
  <c r="K35" i="1" s="1"/>
  <c r="J36" i="1"/>
  <c r="K36" i="1" s="1"/>
  <c r="J37" i="1"/>
  <c r="K37" i="1" s="1"/>
  <c r="J38" i="1"/>
  <c r="K38" i="1" s="1"/>
  <c r="J39" i="1"/>
  <c r="K39" i="1" s="1"/>
  <c r="J40" i="1"/>
  <c r="K40" i="1" s="1"/>
  <c r="J41" i="1"/>
  <c r="K41" i="1" s="1"/>
  <c r="J42" i="1"/>
  <c r="K42" i="1" s="1"/>
  <c r="J43" i="1"/>
  <c r="K43" i="1" s="1"/>
  <c r="J44" i="1"/>
  <c r="K44" i="1" s="1"/>
  <c r="J45" i="1"/>
  <c r="K45" i="1" s="1"/>
  <c r="J46" i="1"/>
  <c r="K46" i="1" s="1"/>
  <c r="J47" i="1"/>
  <c r="K47" i="1" s="1"/>
  <c r="J48" i="1"/>
  <c r="K48" i="1" s="1"/>
  <c r="J49" i="1"/>
  <c r="K49" i="1" s="1"/>
  <c r="J50" i="1"/>
  <c r="K50" i="1" s="1"/>
  <c r="J51" i="1"/>
  <c r="K51" i="1" s="1"/>
  <c r="J52" i="1"/>
  <c r="K52" i="1" s="1"/>
  <c r="J53" i="1"/>
  <c r="K53" i="1" s="1"/>
  <c r="J54" i="1"/>
  <c r="K54" i="1" s="1"/>
  <c r="J55" i="1"/>
  <c r="K55" i="1" s="1"/>
  <c r="J74" i="1"/>
  <c r="K74" i="1" s="1"/>
  <c r="J75" i="1"/>
  <c r="K75" i="1" s="1"/>
  <c r="J76" i="1"/>
  <c r="K76" i="1" s="1"/>
  <c r="J77" i="1"/>
  <c r="K77" i="1" s="1"/>
  <c r="J78" i="1"/>
  <c r="K78" i="1" s="1"/>
  <c r="J79" i="1"/>
  <c r="K79" i="1" s="1"/>
  <c r="J80" i="1"/>
  <c r="K80" i="1" s="1"/>
  <c r="J81" i="1"/>
  <c r="K81" i="1" s="1"/>
  <c r="J82" i="1"/>
  <c r="K82" i="1" s="1"/>
  <c r="J83" i="1"/>
  <c r="K83" i="1" s="1"/>
  <c r="J84" i="1"/>
  <c r="K84" i="1" s="1"/>
  <c r="J85" i="1"/>
  <c r="K85" i="1" s="1"/>
  <c r="J86" i="1"/>
  <c r="K86" i="1" s="1"/>
  <c r="J87" i="1"/>
  <c r="K87" i="1" s="1"/>
  <c r="J88" i="1"/>
  <c r="K88" i="1" s="1"/>
  <c r="J89" i="1"/>
  <c r="K89" i="1" s="1"/>
  <c r="J90" i="1"/>
  <c r="K90" i="1" s="1"/>
  <c r="J91" i="1"/>
  <c r="K91" i="1" s="1"/>
  <c r="J92" i="1"/>
  <c r="K92" i="1" s="1"/>
  <c r="J93" i="1"/>
  <c r="K93" i="1" s="1"/>
  <c r="J94" i="1"/>
  <c r="K94" i="1" s="1"/>
  <c r="J95" i="1"/>
  <c r="K95" i="1" s="1"/>
  <c r="J96" i="1"/>
  <c r="K96" i="1" s="1"/>
  <c r="J97" i="1"/>
  <c r="K97" i="1" s="1"/>
  <c r="J98" i="1"/>
  <c r="K98" i="1" s="1"/>
  <c r="J99" i="1"/>
  <c r="K99" i="1" s="1"/>
  <c r="J100" i="1"/>
  <c r="K100" i="1" s="1"/>
  <c r="J101" i="1"/>
  <c r="K101" i="1" s="1"/>
  <c r="J102" i="1"/>
  <c r="K102" i="1" s="1"/>
  <c r="J103" i="1"/>
  <c r="K103" i="1" s="1"/>
  <c r="J104" i="1"/>
  <c r="K104" i="1" s="1"/>
  <c r="J105" i="1"/>
  <c r="K105" i="1" s="1"/>
  <c r="J106" i="1"/>
  <c r="K106" i="1" s="1"/>
  <c r="J107" i="1"/>
  <c r="K107" i="1" s="1"/>
  <c r="J108" i="1"/>
  <c r="K108" i="1" s="1"/>
  <c r="J109" i="1"/>
  <c r="K109" i="1" s="1"/>
  <c r="J110" i="1"/>
  <c r="K110" i="1" s="1"/>
  <c r="J111" i="1"/>
  <c r="K111" i="1" s="1"/>
  <c r="J112" i="1"/>
  <c r="K112" i="1" s="1"/>
  <c r="J113" i="1"/>
  <c r="K113" i="1" s="1"/>
  <c r="J114" i="1"/>
  <c r="K114" i="1" s="1"/>
  <c r="J115" i="1"/>
  <c r="K115" i="1" s="1"/>
  <c r="J116" i="1"/>
  <c r="K116" i="1" s="1"/>
  <c r="J117" i="1"/>
  <c r="K117" i="1" s="1"/>
  <c r="J118" i="1"/>
  <c r="K118" i="1" s="1"/>
  <c r="J119" i="1"/>
  <c r="K119" i="1" s="1"/>
  <c r="J120" i="1"/>
  <c r="K120" i="1" s="1"/>
  <c r="J121" i="1"/>
  <c r="K121" i="1" s="1"/>
  <c r="J122" i="1"/>
  <c r="K122" i="1" s="1"/>
  <c r="J123" i="1"/>
  <c r="K123" i="1" s="1"/>
  <c r="J124" i="1"/>
  <c r="K124" i="1" s="1"/>
  <c r="J125" i="1"/>
  <c r="K125" i="1" s="1"/>
  <c r="J126" i="1"/>
  <c r="K126" i="1" s="1"/>
  <c r="J127" i="1"/>
  <c r="K127" i="1" s="1"/>
  <c r="J128" i="1"/>
  <c r="K128" i="1" s="1"/>
  <c r="J129" i="1"/>
  <c r="K129" i="1" s="1"/>
  <c r="J130" i="1"/>
  <c r="K130" i="1" s="1"/>
  <c r="J131" i="1"/>
  <c r="K131" i="1" s="1"/>
  <c r="J132" i="1"/>
  <c r="K132" i="1" s="1"/>
  <c r="J133" i="1"/>
  <c r="K133" i="1" s="1"/>
  <c r="J134" i="1"/>
  <c r="K134" i="1" s="1"/>
  <c r="J135" i="1"/>
  <c r="K135" i="1" s="1"/>
  <c r="J136" i="1"/>
  <c r="K136" i="1" s="1"/>
  <c r="J137" i="1"/>
  <c r="K137" i="1" s="1"/>
  <c r="J138" i="1"/>
  <c r="K138" i="1" s="1"/>
  <c r="J139" i="1"/>
  <c r="K139" i="1" s="1"/>
  <c r="J140" i="1"/>
  <c r="K140" i="1" s="1"/>
  <c r="J141" i="1"/>
  <c r="K141" i="1" s="1"/>
  <c r="J142" i="1"/>
  <c r="K142" i="1" s="1"/>
  <c r="J143" i="1"/>
  <c r="K143" i="1" s="1"/>
  <c r="J144" i="1"/>
  <c r="K144" i="1" s="1"/>
  <c r="J145" i="1"/>
  <c r="K145" i="1" s="1"/>
  <c r="J146" i="1"/>
  <c r="K146" i="1" s="1"/>
  <c r="J147" i="1"/>
  <c r="K147" i="1" s="1"/>
  <c r="J148" i="1"/>
  <c r="K148" i="1" s="1"/>
  <c r="J149" i="1"/>
  <c r="K149" i="1" s="1"/>
  <c r="J150" i="1"/>
  <c r="K150" i="1" s="1"/>
  <c r="J151" i="1"/>
  <c r="K151" i="1" s="1"/>
  <c r="J152" i="1"/>
  <c r="K152" i="1" s="1"/>
  <c r="J153" i="1"/>
  <c r="K153" i="1" s="1"/>
  <c r="J154" i="1"/>
  <c r="K154" i="1" s="1"/>
  <c r="J155" i="1"/>
  <c r="K155" i="1" s="1"/>
  <c r="J156" i="1"/>
  <c r="K156" i="1" s="1"/>
  <c r="J157" i="1"/>
  <c r="K157" i="1" s="1"/>
  <c r="J158" i="1"/>
  <c r="K158" i="1" s="1"/>
  <c r="J159" i="1"/>
  <c r="K159" i="1" s="1"/>
  <c r="J160" i="1"/>
  <c r="K160" i="1" s="1"/>
  <c r="J161" i="1"/>
  <c r="K161" i="1" s="1"/>
  <c r="J162" i="1"/>
  <c r="K162" i="1" s="1"/>
  <c r="J163" i="1"/>
  <c r="K163" i="1" s="1"/>
  <c r="J164" i="1"/>
  <c r="K164" i="1" s="1"/>
  <c r="J165" i="1"/>
  <c r="K165" i="1" s="1"/>
  <c r="J176" i="1"/>
  <c r="K176" i="1" s="1"/>
  <c r="J177" i="1"/>
  <c r="K177" i="1" s="1"/>
  <c r="J178" i="1"/>
  <c r="K178" i="1" s="1"/>
  <c r="J179" i="1"/>
  <c r="K179" i="1" s="1"/>
  <c r="J180" i="1"/>
  <c r="K180" i="1" s="1"/>
  <c r="J181" i="1"/>
  <c r="K181" i="1" s="1"/>
  <c r="J182" i="1"/>
  <c r="K182" i="1" s="1"/>
  <c r="J183" i="1"/>
  <c r="K183" i="1" s="1"/>
  <c r="J184" i="1"/>
  <c r="K184" i="1" s="1"/>
  <c r="J185" i="1"/>
  <c r="K185" i="1" s="1"/>
  <c r="J186" i="1"/>
  <c r="K186" i="1" s="1"/>
  <c r="J187" i="1"/>
  <c r="K187" i="1" s="1"/>
  <c r="J188" i="1"/>
  <c r="K188" i="1" s="1"/>
  <c r="J189" i="1"/>
  <c r="K189" i="1" s="1"/>
  <c r="J190" i="1"/>
  <c r="K190" i="1" s="1"/>
  <c r="J191" i="1"/>
  <c r="K191" i="1" s="1"/>
  <c r="J200" i="1"/>
  <c r="K200" i="1" s="1"/>
  <c r="J201" i="1"/>
  <c r="K201" i="1" s="1"/>
  <c r="J202" i="1"/>
  <c r="K202" i="1" s="1"/>
  <c r="J203" i="1"/>
  <c r="K203" i="1" s="1"/>
  <c r="J204" i="1"/>
  <c r="K204" i="1" s="1"/>
  <c r="J205" i="1"/>
  <c r="K205" i="1" s="1"/>
  <c r="J206" i="1"/>
  <c r="K206" i="1" s="1"/>
  <c r="J207" i="1"/>
  <c r="K207" i="1" s="1"/>
  <c r="J208" i="1"/>
  <c r="K208" i="1" s="1"/>
  <c r="J209" i="1"/>
  <c r="K209" i="1" s="1"/>
  <c r="J210" i="1"/>
  <c r="K210" i="1" s="1"/>
  <c r="J211" i="1"/>
  <c r="K211" i="1" s="1"/>
  <c r="J212" i="1"/>
  <c r="K212" i="1" s="1"/>
  <c r="J213" i="1"/>
  <c r="K213" i="1" s="1"/>
  <c r="J214" i="1"/>
  <c r="K214" i="1" s="1"/>
  <c r="J215" i="1"/>
  <c r="K215" i="1" s="1"/>
  <c r="J216" i="1"/>
  <c r="K216" i="1" s="1"/>
  <c r="J217" i="1"/>
  <c r="K217" i="1" s="1"/>
  <c r="J218" i="1"/>
  <c r="K218" i="1" s="1"/>
  <c r="J219" i="1"/>
  <c r="K219" i="1" s="1"/>
  <c r="J220" i="1"/>
  <c r="K220" i="1" s="1"/>
  <c r="J221" i="1"/>
  <c r="K221" i="1" s="1"/>
  <c r="J222" i="1"/>
  <c r="K222" i="1" s="1"/>
  <c r="J223" i="1"/>
  <c r="K223" i="1" s="1"/>
  <c r="J224" i="1"/>
  <c r="K224" i="1" s="1"/>
  <c r="J225" i="1"/>
  <c r="K225" i="1" s="1"/>
  <c r="J226" i="1"/>
  <c r="K226" i="1" s="1"/>
  <c r="J227" i="1"/>
  <c r="K227" i="1" s="1"/>
  <c r="J228" i="1"/>
  <c r="K228" i="1" s="1"/>
  <c r="J229" i="1"/>
  <c r="K229" i="1" s="1"/>
  <c r="J230" i="1"/>
  <c r="K230" i="1" s="1"/>
  <c r="J231" i="1"/>
  <c r="K231" i="1" s="1"/>
  <c r="J232" i="1"/>
  <c r="K232" i="1" s="1"/>
  <c r="J233" i="1"/>
  <c r="K233" i="1" s="1"/>
  <c r="J234" i="1"/>
  <c r="K234" i="1" s="1"/>
  <c r="J235" i="1"/>
  <c r="K235" i="1" s="1"/>
  <c r="J56" i="1"/>
  <c r="K56" i="1" s="1"/>
  <c r="J57" i="1"/>
  <c r="K57" i="1" s="1"/>
  <c r="J58" i="1"/>
  <c r="K58" i="1" s="1"/>
  <c r="J59" i="1"/>
  <c r="K59" i="1" s="1"/>
  <c r="J60" i="1"/>
  <c r="K60" i="1" s="1"/>
  <c r="J61" i="1"/>
  <c r="K61" i="1" s="1"/>
  <c r="J62" i="1"/>
  <c r="K62" i="1" s="1"/>
  <c r="J63" i="1"/>
  <c r="K63" i="1" s="1"/>
  <c r="J64" i="1"/>
  <c r="K64" i="1" s="1"/>
  <c r="J65" i="1"/>
  <c r="K65" i="1" s="1"/>
  <c r="J66" i="1"/>
  <c r="K66" i="1" s="1"/>
  <c r="J67" i="1"/>
  <c r="K67" i="1" s="1"/>
  <c r="J68" i="1"/>
  <c r="K68" i="1" s="1"/>
  <c r="J69" i="1"/>
  <c r="K69" i="1" s="1"/>
  <c r="J70" i="1"/>
  <c r="K70" i="1" s="1"/>
  <c r="J71" i="1"/>
  <c r="K71" i="1" s="1"/>
  <c r="J72" i="1"/>
  <c r="K72" i="1" s="1"/>
  <c r="J73" i="1"/>
  <c r="K73" i="1" s="1"/>
  <c r="J236" i="1"/>
  <c r="K236" i="1" s="1"/>
  <c r="J237" i="1"/>
  <c r="K237" i="1" s="1"/>
  <c r="J238" i="1"/>
  <c r="K238" i="1" s="1"/>
  <c r="J239" i="1"/>
  <c r="K239" i="1" s="1"/>
  <c r="J240" i="1"/>
  <c r="K240" i="1" s="1"/>
  <c r="J241" i="1"/>
  <c r="K241" i="1" s="1"/>
  <c r="J242" i="1"/>
  <c r="K242" i="1" s="1"/>
  <c r="J243" i="1"/>
  <c r="K243" i="1" s="1"/>
  <c r="J244" i="1"/>
  <c r="K244" i="1" s="1"/>
  <c r="J245" i="1"/>
  <c r="K245" i="1" s="1"/>
  <c r="J246" i="1"/>
  <c r="K246" i="1" s="1"/>
  <c r="J247" i="1"/>
  <c r="K247" i="1" s="1"/>
  <c r="J248" i="1"/>
  <c r="K248" i="1" s="1"/>
  <c r="J249" i="1"/>
  <c r="K249" i="1" s="1"/>
  <c r="J250" i="1"/>
  <c r="K250" i="1" s="1"/>
  <c r="J251" i="1"/>
  <c r="K251" i="1" s="1"/>
  <c r="J252" i="1"/>
  <c r="K252" i="1" s="1"/>
  <c r="J253" i="1"/>
  <c r="K253" i="1" s="1"/>
  <c r="J254" i="1"/>
  <c r="K254" i="1" s="1"/>
  <c r="J255" i="1"/>
  <c r="K255" i="1" s="1"/>
  <c r="J256" i="1"/>
  <c r="K256" i="1" s="1"/>
  <c r="J257" i="1"/>
  <c r="K257" i="1" s="1"/>
  <c r="J258" i="1"/>
  <c r="K258" i="1" s="1"/>
  <c r="J259" i="1"/>
  <c r="K259" i="1" s="1"/>
  <c r="J260" i="1"/>
  <c r="K260" i="1" s="1"/>
  <c r="J261" i="1"/>
  <c r="K261" i="1" s="1"/>
  <c r="J262" i="1"/>
  <c r="K262" i="1" s="1"/>
  <c r="J263" i="1"/>
  <c r="K263" i="1" s="1"/>
  <c r="J264" i="1"/>
  <c r="K264" i="1" s="1"/>
  <c r="J265" i="1"/>
  <c r="K265" i="1" s="1"/>
  <c r="J266" i="1"/>
  <c r="K266" i="1" s="1"/>
  <c r="J267" i="1"/>
  <c r="K267" i="1" s="1"/>
  <c r="J268" i="1"/>
  <c r="K268" i="1" s="1"/>
  <c r="J269" i="1"/>
  <c r="K269" i="1" s="1"/>
  <c r="J270" i="1"/>
  <c r="K270" i="1" s="1"/>
  <c r="J271" i="1"/>
  <c r="K271" i="1" s="1"/>
  <c r="J272" i="1"/>
  <c r="K272" i="1" s="1"/>
  <c r="J273" i="1"/>
  <c r="K273" i="1" s="1"/>
  <c r="J274" i="1"/>
  <c r="K274" i="1" s="1"/>
  <c r="J275" i="1"/>
  <c r="K275" i="1" s="1"/>
  <c r="J276" i="1"/>
  <c r="K276" i="1" s="1"/>
  <c r="J277" i="1"/>
  <c r="K277" i="1" s="1"/>
  <c r="J278" i="1"/>
  <c r="K278" i="1" s="1"/>
  <c r="J279" i="1"/>
  <c r="K279" i="1" s="1"/>
  <c r="J280" i="1"/>
  <c r="K280" i="1" s="1"/>
  <c r="J281" i="1"/>
  <c r="K281" i="1" s="1"/>
  <c r="J282" i="1"/>
  <c r="K282" i="1" s="1"/>
  <c r="J283" i="1"/>
  <c r="K283" i="1" s="1"/>
  <c r="J284" i="1"/>
  <c r="K284" i="1" s="1"/>
  <c r="J285" i="1"/>
  <c r="K285" i="1" s="1"/>
  <c r="J286" i="1"/>
  <c r="K286" i="1" s="1"/>
  <c r="J287" i="1"/>
  <c r="K287" i="1" s="1"/>
  <c r="J288" i="1"/>
  <c r="K288" i="1" s="1"/>
  <c r="J289" i="1"/>
  <c r="K289" i="1" s="1"/>
  <c r="J290" i="1"/>
  <c r="K290" i="1" s="1"/>
  <c r="J291" i="1"/>
  <c r="K291" i="1" s="1"/>
  <c r="J292" i="1"/>
  <c r="K292" i="1" s="1"/>
  <c r="J293" i="1"/>
  <c r="K293" i="1" s="1"/>
  <c r="J294" i="1"/>
  <c r="K294" i="1" s="1"/>
  <c r="J295" i="1"/>
  <c r="K295" i="1" s="1"/>
  <c r="J296" i="1"/>
  <c r="K296" i="1" s="1"/>
  <c r="J297" i="1"/>
  <c r="K297" i="1" s="1"/>
  <c r="J298" i="1"/>
  <c r="K298" i="1" s="1"/>
  <c r="J299" i="1"/>
  <c r="K299" i="1" s="1"/>
  <c r="J300" i="1"/>
  <c r="K300" i="1" s="1"/>
  <c r="J301" i="1"/>
  <c r="K301" i="1" s="1"/>
  <c r="J302" i="1"/>
  <c r="K302" i="1" s="1"/>
  <c r="J303" i="1"/>
  <c r="K303" i="1" s="1"/>
  <c r="J304" i="1"/>
  <c r="K304" i="1" s="1"/>
  <c r="J305" i="1"/>
  <c r="K305" i="1" s="1"/>
  <c r="J306" i="1"/>
  <c r="K306" i="1" s="1"/>
  <c r="J307" i="1"/>
  <c r="K307" i="1" s="1"/>
  <c r="J308" i="1"/>
  <c r="K308" i="1" s="1"/>
  <c r="J309" i="1"/>
  <c r="K309" i="1" s="1"/>
  <c r="J310" i="1"/>
  <c r="K310" i="1" s="1"/>
  <c r="J311" i="1"/>
  <c r="K311" i="1" s="1"/>
  <c r="J312" i="1"/>
  <c r="K312" i="1" s="1"/>
  <c r="J313" i="1"/>
  <c r="K313" i="1" s="1"/>
  <c r="J314" i="1"/>
  <c r="K314" i="1" s="1"/>
  <c r="J315" i="1"/>
  <c r="K315" i="1" s="1"/>
  <c r="J316" i="1"/>
  <c r="K316" i="1" s="1"/>
  <c r="J317" i="1"/>
  <c r="K317" i="1" s="1"/>
  <c r="J318" i="1"/>
  <c r="K318" i="1" s="1"/>
  <c r="J319" i="1"/>
  <c r="K319" i="1" s="1"/>
  <c r="J320" i="1"/>
  <c r="K320" i="1" s="1"/>
  <c r="J321" i="1"/>
  <c r="K321" i="1" s="1"/>
  <c r="J322" i="1"/>
  <c r="K322" i="1" s="1"/>
  <c r="J323" i="1"/>
  <c r="K323" i="1" s="1"/>
  <c r="J324" i="1"/>
  <c r="K324" i="1" s="1"/>
  <c r="J325" i="1"/>
  <c r="K325" i="1" s="1"/>
  <c r="J326" i="1"/>
  <c r="K326" i="1" s="1"/>
  <c r="J327" i="1"/>
  <c r="K327" i="1" s="1"/>
  <c r="J328" i="1"/>
  <c r="K328" i="1" s="1"/>
  <c r="J329" i="1"/>
  <c r="K329" i="1" s="1"/>
  <c r="J330" i="1"/>
  <c r="K330" i="1" s="1"/>
  <c r="J331" i="1"/>
  <c r="K331" i="1" s="1"/>
  <c r="J332" i="1"/>
  <c r="K332" i="1" s="1"/>
  <c r="J333" i="1"/>
  <c r="K333" i="1" s="1"/>
  <c r="J334" i="1"/>
  <c r="K334" i="1" s="1"/>
  <c r="J335" i="1"/>
  <c r="K335" i="1" s="1"/>
  <c r="J336" i="1"/>
  <c r="K336" i="1" s="1"/>
  <c r="J337" i="1"/>
  <c r="K337" i="1" s="1"/>
  <c r="J338" i="1"/>
  <c r="K338" i="1" s="1"/>
  <c r="J339" i="1"/>
  <c r="K339" i="1" s="1"/>
  <c r="J340" i="1"/>
  <c r="K340" i="1" s="1"/>
  <c r="J341" i="1"/>
  <c r="K341" i="1" s="1"/>
  <c r="J342" i="1"/>
  <c r="K342" i="1" s="1"/>
  <c r="J343" i="1"/>
  <c r="K343" i="1" s="1"/>
  <c r="J344" i="1"/>
  <c r="K344" i="1" s="1"/>
  <c r="J345" i="1"/>
  <c r="K345" i="1" s="1"/>
  <c r="J346" i="1"/>
  <c r="K346" i="1" s="1"/>
  <c r="J347" i="1"/>
  <c r="K347" i="1" s="1"/>
  <c r="J348" i="1"/>
  <c r="K348" i="1" s="1"/>
  <c r="J349" i="1"/>
  <c r="K349" i="1" s="1"/>
  <c r="J350" i="1"/>
  <c r="K350" i="1" s="1"/>
  <c r="J351" i="1"/>
  <c r="K351" i="1" s="1"/>
  <c r="J352" i="1"/>
  <c r="K352" i="1" s="1"/>
  <c r="J353" i="1"/>
  <c r="K353" i="1" s="1"/>
  <c r="J354" i="1"/>
  <c r="K354" i="1" s="1"/>
  <c r="J355" i="1"/>
  <c r="K355" i="1" s="1"/>
  <c r="J356" i="1"/>
  <c r="K356" i="1" s="1"/>
  <c r="J357" i="1"/>
  <c r="K357" i="1" s="1"/>
  <c r="J358" i="1"/>
  <c r="K358" i="1" s="1"/>
  <c r="J359" i="1"/>
  <c r="K359" i="1" s="1"/>
  <c r="J360" i="1"/>
  <c r="K360" i="1" s="1"/>
  <c r="J361" i="1"/>
  <c r="K361" i="1" s="1"/>
  <c r="J362" i="1"/>
  <c r="K362" i="1" s="1"/>
  <c r="J363" i="1"/>
  <c r="K363" i="1" s="1"/>
  <c r="J364" i="1"/>
  <c r="K364" i="1" s="1"/>
  <c r="J365" i="1"/>
  <c r="K365" i="1" s="1"/>
  <c r="J366" i="1"/>
  <c r="K366" i="1" s="1"/>
  <c r="J367" i="1"/>
  <c r="K367" i="1" s="1"/>
  <c r="J368" i="1"/>
  <c r="K368" i="1" s="1"/>
  <c r="J369" i="1"/>
  <c r="K369" i="1" s="1"/>
  <c r="J370" i="1"/>
  <c r="K370" i="1" s="1"/>
  <c r="J371" i="1"/>
  <c r="K371" i="1" s="1"/>
  <c r="J372" i="1"/>
  <c r="K372" i="1" s="1"/>
  <c r="J373" i="1"/>
  <c r="K373" i="1" s="1"/>
  <c r="J374" i="1"/>
  <c r="K374" i="1" s="1"/>
  <c r="J375" i="1"/>
  <c r="K375" i="1" s="1"/>
  <c r="J376" i="1"/>
  <c r="K376" i="1" s="1"/>
  <c r="J377" i="1"/>
  <c r="K377" i="1" s="1"/>
  <c r="J378" i="1"/>
  <c r="K378" i="1" s="1"/>
  <c r="J379" i="1"/>
  <c r="K379" i="1" s="1"/>
  <c r="J380" i="1"/>
  <c r="K380" i="1" s="1"/>
  <c r="J381" i="1"/>
  <c r="K381" i="1" s="1"/>
  <c r="J382" i="1"/>
  <c r="K382" i="1" s="1"/>
  <c r="J383" i="1"/>
  <c r="K383" i="1" s="1"/>
  <c r="J384" i="1"/>
  <c r="K384" i="1" s="1"/>
  <c r="J385" i="1"/>
  <c r="K385" i="1" s="1"/>
  <c r="J386" i="1"/>
  <c r="K386" i="1" s="1"/>
  <c r="J387" i="1"/>
  <c r="K387" i="1" s="1"/>
  <c r="J388" i="1"/>
  <c r="K388" i="1" s="1"/>
  <c r="J389" i="1"/>
  <c r="K389" i="1" s="1"/>
  <c r="J390" i="1"/>
  <c r="K390" i="1" s="1"/>
  <c r="J391" i="1"/>
  <c r="K391" i="1" s="1"/>
  <c r="J392" i="1"/>
  <c r="K392" i="1" s="1"/>
  <c r="J393" i="1"/>
  <c r="K393" i="1" s="1"/>
  <c r="J394" i="1"/>
  <c r="K394" i="1" s="1"/>
  <c r="J395" i="1"/>
  <c r="K395" i="1" s="1"/>
  <c r="J396" i="1"/>
  <c r="K396" i="1" s="1"/>
  <c r="J397" i="1"/>
  <c r="K397" i="1" s="1"/>
  <c r="J398" i="1"/>
  <c r="K398" i="1" s="1"/>
  <c r="J399" i="1"/>
  <c r="K399" i="1" s="1"/>
  <c r="J400" i="1"/>
  <c r="K400" i="1" s="1"/>
  <c r="J401" i="1"/>
  <c r="K401" i="1" s="1"/>
  <c r="J402" i="1"/>
  <c r="K402" i="1" s="1"/>
  <c r="J403" i="1"/>
  <c r="K403" i="1" s="1"/>
  <c r="J404" i="1"/>
  <c r="K404" i="1" s="1"/>
  <c r="J405" i="1"/>
  <c r="K405" i="1" s="1"/>
  <c r="J406" i="1"/>
  <c r="K406" i="1" s="1"/>
  <c r="J407" i="1"/>
  <c r="K407" i="1" s="1"/>
  <c r="J408" i="1"/>
  <c r="K408" i="1" s="1"/>
  <c r="J409" i="1"/>
  <c r="K409" i="1" s="1"/>
  <c r="J410" i="1"/>
  <c r="K410" i="1" s="1"/>
  <c r="J411" i="1"/>
  <c r="K411" i="1" s="1"/>
  <c r="J412" i="1"/>
  <c r="K412" i="1" s="1"/>
  <c r="J413" i="1"/>
  <c r="K413" i="1" s="1"/>
  <c r="J414" i="1"/>
  <c r="K414" i="1" s="1"/>
  <c r="J415" i="1"/>
  <c r="K415" i="1" s="1"/>
  <c r="J416" i="1"/>
  <c r="K416" i="1" s="1"/>
  <c r="J417" i="1"/>
  <c r="K417" i="1" s="1"/>
  <c r="J418" i="1"/>
  <c r="K418" i="1" s="1"/>
  <c r="J419" i="1"/>
  <c r="K419" i="1" s="1"/>
  <c r="J420" i="1"/>
  <c r="K420" i="1" s="1"/>
  <c r="J421" i="1"/>
  <c r="K421" i="1" s="1"/>
  <c r="J422" i="1"/>
  <c r="K422" i="1" s="1"/>
  <c r="J423" i="1"/>
  <c r="K423" i="1" s="1"/>
  <c r="J424" i="1"/>
  <c r="K424" i="1" s="1"/>
  <c r="J425" i="1"/>
  <c r="K425" i="1" s="1"/>
  <c r="J426" i="1"/>
  <c r="K426" i="1" s="1"/>
  <c r="J427" i="1"/>
  <c r="K427" i="1" s="1"/>
  <c r="J428" i="1"/>
  <c r="K428" i="1" s="1"/>
  <c r="J429" i="1"/>
  <c r="K429" i="1" s="1"/>
  <c r="J430" i="1"/>
  <c r="K430" i="1" s="1"/>
  <c r="J431" i="1"/>
  <c r="K431" i="1" s="1"/>
  <c r="J432" i="1"/>
  <c r="K432" i="1" s="1"/>
  <c r="J433" i="1"/>
  <c r="K433" i="1" s="1"/>
  <c r="J434" i="1"/>
  <c r="K434" i="1" s="1"/>
  <c r="J435" i="1"/>
  <c r="K435" i="1" s="1"/>
  <c r="J436" i="1"/>
  <c r="K436" i="1" s="1"/>
  <c r="J437" i="1"/>
  <c r="K437" i="1" s="1"/>
  <c r="J438" i="1"/>
  <c r="K438" i="1" s="1"/>
  <c r="J439" i="1"/>
  <c r="K439" i="1" s="1"/>
  <c r="J440" i="1"/>
  <c r="K440" i="1" s="1"/>
  <c r="J441" i="1"/>
  <c r="K441" i="1" s="1"/>
  <c r="J442" i="1"/>
  <c r="K442" i="1" s="1"/>
  <c r="J443" i="1"/>
  <c r="K443" i="1" s="1"/>
  <c r="J444" i="1"/>
  <c r="K444" i="1" s="1"/>
  <c r="J445" i="1"/>
  <c r="K445" i="1" s="1"/>
  <c r="J446" i="1"/>
  <c r="K446" i="1" s="1"/>
  <c r="J447" i="1"/>
  <c r="K447" i="1" s="1"/>
  <c r="J448" i="1"/>
  <c r="K448" i="1" s="1"/>
  <c r="J449" i="1"/>
  <c r="K449" i="1" s="1"/>
  <c r="J450" i="1"/>
  <c r="K450" i="1" s="1"/>
  <c r="J451" i="1"/>
  <c r="K451" i="1" s="1"/>
  <c r="J452" i="1"/>
  <c r="K452" i="1" s="1"/>
  <c r="J453" i="1"/>
  <c r="K453" i="1" s="1"/>
  <c r="J454" i="1"/>
  <c r="K454" i="1" s="1"/>
  <c r="J455" i="1"/>
  <c r="K455" i="1" s="1"/>
  <c r="J456" i="1"/>
  <c r="K456" i="1" s="1"/>
  <c r="J457" i="1"/>
  <c r="K457" i="1" s="1"/>
  <c r="J458" i="1"/>
  <c r="K458" i="1" s="1"/>
  <c r="J459" i="1"/>
  <c r="K459" i="1" s="1"/>
  <c r="J460" i="1"/>
  <c r="K460" i="1" s="1"/>
  <c r="J461" i="1"/>
  <c r="K461" i="1" s="1"/>
  <c r="J462" i="1"/>
  <c r="K462" i="1" s="1"/>
  <c r="J463" i="1"/>
  <c r="K463" i="1" s="1"/>
  <c r="J464" i="1"/>
  <c r="K464" i="1" s="1"/>
  <c r="J465" i="1"/>
  <c r="K465" i="1" s="1"/>
  <c r="J466" i="1"/>
  <c r="K466" i="1" s="1"/>
  <c r="J467" i="1"/>
  <c r="K467" i="1" s="1"/>
  <c r="J468" i="1"/>
  <c r="K468" i="1" s="1"/>
  <c r="J469" i="1"/>
  <c r="K469" i="1" s="1"/>
  <c r="J470" i="1"/>
  <c r="K470" i="1" s="1"/>
  <c r="J471" i="1"/>
  <c r="K471" i="1" s="1"/>
  <c r="J472" i="1"/>
  <c r="K472" i="1" s="1"/>
  <c r="J473" i="1"/>
  <c r="K473" i="1" s="1"/>
  <c r="J474" i="1"/>
  <c r="K474" i="1" s="1"/>
  <c r="J475" i="1"/>
  <c r="K475" i="1" s="1"/>
  <c r="J476" i="1"/>
  <c r="K476" i="1" s="1"/>
  <c r="J477" i="1"/>
  <c r="K477" i="1" s="1"/>
  <c r="J478" i="1"/>
  <c r="K478" i="1" s="1"/>
  <c r="J479" i="1"/>
  <c r="K479" i="1" s="1"/>
  <c r="J480" i="1"/>
  <c r="K480" i="1" s="1"/>
  <c r="J481" i="1"/>
  <c r="K481" i="1" s="1"/>
  <c r="J482" i="1"/>
  <c r="K482" i="1" s="1"/>
  <c r="J483" i="1"/>
  <c r="K483" i="1" s="1"/>
  <c r="J484" i="1"/>
  <c r="K484" i="1" s="1"/>
  <c r="J485" i="1"/>
  <c r="K485" i="1" s="1"/>
  <c r="J486" i="1"/>
  <c r="K486" i="1" s="1"/>
  <c r="J487" i="1"/>
  <c r="K487" i="1" s="1"/>
  <c r="J488" i="1"/>
  <c r="K488" i="1" s="1"/>
  <c r="J489" i="1"/>
  <c r="K489" i="1" s="1"/>
  <c r="J490" i="1"/>
  <c r="K490" i="1" s="1"/>
  <c r="J491" i="1"/>
  <c r="K491" i="1" s="1"/>
  <c r="J492" i="1"/>
  <c r="K492" i="1" s="1"/>
  <c r="J493" i="1"/>
  <c r="K493" i="1" s="1"/>
  <c r="J494" i="1"/>
  <c r="K494" i="1" s="1"/>
  <c r="J495" i="1"/>
  <c r="K495" i="1" s="1"/>
  <c r="J496" i="1"/>
  <c r="K496" i="1" s="1"/>
  <c r="J497" i="1"/>
  <c r="K497" i="1" s="1"/>
  <c r="J498" i="1"/>
  <c r="K498" i="1" s="1"/>
  <c r="J499" i="1"/>
  <c r="K499" i="1" s="1"/>
  <c r="J500" i="1"/>
  <c r="K500" i="1" s="1"/>
  <c r="J501" i="1"/>
  <c r="K501" i="1" s="1"/>
  <c r="J502" i="1"/>
  <c r="K502" i="1" s="1"/>
  <c r="J503" i="1"/>
  <c r="K503" i="1" s="1"/>
  <c r="J504" i="1"/>
  <c r="K504" i="1" s="1"/>
  <c r="J505" i="1"/>
  <c r="K505" i="1" s="1"/>
  <c r="J506" i="1"/>
  <c r="K506" i="1" s="1"/>
  <c r="J529" i="1"/>
  <c r="K529" i="1" s="1"/>
  <c r="J530" i="1"/>
  <c r="K530" i="1" s="1"/>
  <c r="J531" i="1"/>
  <c r="K531" i="1" s="1"/>
  <c r="J532" i="1"/>
  <c r="K532" i="1" s="1"/>
  <c r="J533" i="1"/>
  <c r="K533" i="1" s="1"/>
  <c r="J534" i="1"/>
  <c r="K534" i="1" s="1"/>
  <c r="J535" i="1"/>
  <c r="K535" i="1" s="1"/>
  <c r="J545" i="1"/>
  <c r="K545" i="1" s="1"/>
  <c r="J546" i="1"/>
  <c r="K546" i="1" s="1"/>
  <c r="J547" i="1"/>
  <c r="K547" i="1" s="1"/>
  <c r="J548" i="1"/>
  <c r="K548" i="1" s="1"/>
  <c r="J549" i="1"/>
  <c r="K549" i="1" s="1"/>
  <c r="J550" i="1"/>
  <c r="K550" i="1" s="1"/>
  <c r="J551" i="1"/>
  <c r="K551" i="1" s="1"/>
  <c r="J552" i="1"/>
  <c r="K552" i="1" s="1"/>
  <c r="J553" i="1"/>
  <c r="K553" i="1" s="1"/>
  <c r="J554" i="1"/>
  <c r="K554" i="1" s="1"/>
  <c r="J555" i="1"/>
  <c r="K555" i="1" s="1"/>
  <c r="J556" i="1"/>
  <c r="K556" i="1" s="1"/>
  <c r="J557" i="1"/>
  <c r="K557" i="1" s="1"/>
  <c r="J558" i="1"/>
  <c r="K558" i="1" s="1"/>
  <c r="J559" i="1"/>
  <c r="K559" i="1" s="1"/>
  <c r="J560" i="1"/>
  <c r="K560" i="1" s="1"/>
  <c r="J569" i="1"/>
  <c r="K569" i="1" s="1"/>
  <c r="J570" i="1"/>
  <c r="K570" i="1" s="1"/>
  <c r="J571" i="1"/>
  <c r="K571" i="1" s="1"/>
  <c r="J572" i="1"/>
  <c r="K572" i="1" s="1"/>
  <c r="J573" i="1"/>
  <c r="K573" i="1" s="1"/>
  <c r="J574" i="1"/>
  <c r="K574" i="1" s="1"/>
  <c r="J575" i="1"/>
  <c r="K575" i="1" s="1"/>
  <c r="J576" i="1"/>
  <c r="K576" i="1" s="1"/>
  <c r="J577" i="1"/>
  <c r="K577" i="1" s="1"/>
  <c r="J578" i="1"/>
  <c r="K578" i="1" s="1"/>
  <c r="J579" i="1"/>
  <c r="K579" i="1" s="1"/>
  <c r="J580" i="1"/>
  <c r="K580" i="1" s="1"/>
  <c r="J581" i="1"/>
  <c r="K581" i="1" s="1"/>
  <c r="J582" i="1"/>
  <c r="K582" i="1" s="1"/>
  <c r="J583" i="1"/>
  <c r="K583" i="1" s="1"/>
  <c r="J584" i="1"/>
  <c r="K584" i="1" s="1"/>
  <c r="J585" i="1"/>
  <c r="K585" i="1" s="1"/>
  <c r="J2" i="1"/>
  <c r="K2" i="1" s="1"/>
  <c r="K586" i="1" l="1"/>
  <c r="B2" i="1"/>
  <c r="C2" i="1"/>
  <c r="D2" i="1"/>
  <c r="E2" i="1"/>
  <c r="F2" i="1"/>
  <c r="B3" i="1"/>
  <c r="C3" i="1"/>
  <c r="D3" i="1"/>
  <c r="E3" i="1"/>
  <c r="F3" i="1"/>
  <c r="B4" i="1"/>
  <c r="C4" i="1"/>
  <c r="D4" i="1"/>
  <c r="E4" i="1"/>
  <c r="F4" i="1"/>
  <c r="B6" i="1"/>
  <c r="C6" i="1"/>
  <c r="D6" i="1"/>
  <c r="E6" i="1"/>
  <c r="F6" i="1"/>
  <c r="B7" i="1"/>
  <c r="C7" i="1"/>
  <c r="D7" i="1"/>
  <c r="E7" i="1"/>
  <c r="F7" i="1"/>
  <c r="B8" i="1"/>
  <c r="C8" i="1"/>
  <c r="D8" i="1"/>
  <c r="E8" i="1"/>
  <c r="F8" i="1"/>
  <c r="B9" i="1"/>
  <c r="C9" i="1"/>
  <c r="D9" i="1"/>
  <c r="E9" i="1"/>
  <c r="F9" i="1"/>
  <c r="B10" i="1"/>
  <c r="C10" i="1"/>
  <c r="D10" i="1"/>
  <c r="E10" i="1"/>
  <c r="F10" i="1"/>
  <c r="B11" i="1"/>
  <c r="C11" i="1"/>
  <c r="D11" i="1"/>
  <c r="E11" i="1"/>
  <c r="F11" i="1"/>
  <c r="B12" i="1"/>
  <c r="C12" i="1"/>
  <c r="D12" i="1"/>
  <c r="E12" i="1"/>
  <c r="F12" i="1"/>
  <c r="B13" i="1"/>
  <c r="C13" i="1"/>
  <c r="D13" i="1"/>
  <c r="E13" i="1"/>
  <c r="F13" i="1"/>
  <c r="B14" i="1"/>
  <c r="C14" i="1"/>
  <c r="D14" i="1"/>
  <c r="E14" i="1"/>
  <c r="F14" i="1"/>
  <c r="B15" i="1"/>
  <c r="C15" i="1"/>
  <c r="D15" i="1"/>
  <c r="E15" i="1"/>
  <c r="F15" i="1"/>
  <c r="B16" i="1"/>
  <c r="C16" i="1"/>
  <c r="D16" i="1"/>
  <c r="E16" i="1"/>
  <c r="F16" i="1"/>
  <c r="B17" i="1"/>
  <c r="C17" i="1"/>
  <c r="D17" i="1"/>
  <c r="E17" i="1"/>
  <c r="F17" i="1"/>
  <c r="B18" i="1"/>
  <c r="C18" i="1"/>
  <c r="D18" i="1"/>
  <c r="E18" i="1"/>
  <c r="F18" i="1"/>
  <c r="B19" i="1"/>
  <c r="C19" i="1"/>
  <c r="D19" i="1"/>
  <c r="E19" i="1"/>
  <c r="F19" i="1"/>
  <c r="B20" i="1"/>
  <c r="C20" i="1"/>
  <c r="D20" i="1"/>
  <c r="E20" i="1"/>
  <c r="F20" i="1"/>
  <c r="B21" i="1"/>
  <c r="C21" i="1"/>
  <c r="D21" i="1"/>
  <c r="E21" i="1"/>
  <c r="F21" i="1"/>
  <c r="B22" i="1"/>
  <c r="C22" i="1"/>
  <c r="D22" i="1"/>
  <c r="E22" i="1"/>
  <c r="F22" i="1"/>
  <c r="B23" i="1"/>
  <c r="C23" i="1"/>
  <c r="D23" i="1"/>
  <c r="E23" i="1"/>
  <c r="F23" i="1"/>
  <c r="B24" i="1"/>
  <c r="C24" i="1"/>
  <c r="D24" i="1"/>
  <c r="E24" i="1"/>
  <c r="F24" i="1"/>
  <c r="B25" i="1"/>
  <c r="C25" i="1"/>
  <c r="D25" i="1"/>
  <c r="E25" i="1"/>
  <c r="F25" i="1"/>
  <c r="B26" i="1"/>
  <c r="C26" i="1"/>
  <c r="D26" i="1"/>
  <c r="E26" i="1"/>
  <c r="F26" i="1"/>
  <c r="B27" i="1"/>
  <c r="C27" i="1"/>
  <c r="D27" i="1"/>
  <c r="E27" i="1"/>
  <c r="F27" i="1"/>
  <c r="B28" i="1"/>
  <c r="C28" i="1"/>
  <c r="D28" i="1"/>
  <c r="E28" i="1"/>
  <c r="F28" i="1"/>
  <c r="B29" i="1"/>
  <c r="C29" i="1"/>
  <c r="D29" i="1"/>
  <c r="E29" i="1"/>
  <c r="F29" i="1"/>
  <c r="B30" i="1"/>
  <c r="C30" i="1"/>
  <c r="D30" i="1"/>
  <c r="E30" i="1"/>
  <c r="F30" i="1"/>
  <c r="B31" i="1"/>
  <c r="C31" i="1"/>
  <c r="D31" i="1"/>
  <c r="E31" i="1"/>
  <c r="F31" i="1"/>
  <c r="B32" i="1"/>
  <c r="C32" i="1"/>
  <c r="D32" i="1"/>
  <c r="E32" i="1"/>
  <c r="F32" i="1"/>
  <c r="B33" i="1"/>
  <c r="C33" i="1"/>
  <c r="D33" i="1"/>
  <c r="E33" i="1"/>
  <c r="F33" i="1"/>
  <c r="B34" i="1"/>
  <c r="C34" i="1"/>
  <c r="D34" i="1"/>
  <c r="E34" i="1"/>
  <c r="F34" i="1"/>
  <c r="B35" i="1"/>
  <c r="C35" i="1"/>
  <c r="D35" i="1"/>
  <c r="E35" i="1"/>
  <c r="F35" i="1"/>
  <c r="B36" i="1"/>
  <c r="C36" i="1"/>
  <c r="D36" i="1"/>
  <c r="E36" i="1"/>
  <c r="F36" i="1"/>
  <c r="B37" i="1"/>
  <c r="C37" i="1"/>
  <c r="D37" i="1"/>
  <c r="E37" i="1"/>
  <c r="F37" i="1"/>
  <c r="B38" i="1"/>
  <c r="C38" i="1"/>
  <c r="D38" i="1"/>
  <c r="E38" i="1"/>
  <c r="F38" i="1"/>
  <c r="B39" i="1"/>
  <c r="C39" i="1"/>
  <c r="D39" i="1"/>
  <c r="E39" i="1"/>
  <c r="F39" i="1"/>
  <c r="B40" i="1"/>
  <c r="C40" i="1"/>
  <c r="D40" i="1"/>
  <c r="E40" i="1"/>
  <c r="F40" i="1"/>
  <c r="B41" i="1"/>
  <c r="C41" i="1"/>
  <c r="D41" i="1"/>
  <c r="E41" i="1"/>
  <c r="F41" i="1"/>
  <c r="B42" i="1"/>
  <c r="C42" i="1"/>
  <c r="D42" i="1"/>
  <c r="E42" i="1"/>
  <c r="F42" i="1"/>
  <c r="B43" i="1"/>
  <c r="C43" i="1"/>
  <c r="D43" i="1"/>
  <c r="E43" i="1"/>
  <c r="F43" i="1"/>
  <c r="B44" i="1"/>
  <c r="C44" i="1"/>
  <c r="D44" i="1"/>
  <c r="E44" i="1"/>
  <c r="F44" i="1"/>
  <c r="B45" i="1"/>
  <c r="C45" i="1"/>
  <c r="D45" i="1"/>
  <c r="E45" i="1"/>
  <c r="F45" i="1"/>
  <c r="B46" i="1"/>
  <c r="C46" i="1"/>
  <c r="D46" i="1"/>
  <c r="E46" i="1"/>
  <c r="F46" i="1"/>
  <c r="B47" i="1"/>
  <c r="C47" i="1"/>
  <c r="D47" i="1"/>
  <c r="E47" i="1"/>
  <c r="F47" i="1"/>
  <c r="B48" i="1"/>
  <c r="C48" i="1"/>
  <c r="D48" i="1"/>
  <c r="E48" i="1"/>
  <c r="F48" i="1"/>
  <c r="B49" i="1"/>
  <c r="C49" i="1"/>
  <c r="D49" i="1"/>
  <c r="E49" i="1"/>
  <c r="F49" i="1"/>
  <c r="B50" i="1"/>
  <c r="C50" i="1"/>
  <c r="D50" i="1"/>
  <c r="E50" i="1"/>
  <c r="F50" i="1"/>
  <c r="B51" i="1"/>
  <c r="C51" i="1"/>
  <c r="D51" i="1"/>
  <c r="E51" i="1"/>
  <c r="F51" i="1"/>
  <c r="B52" i="1"/>
  <c r="C52" i="1"/>
  <c r="D52" i="1"/>
  <c r="E52" i="1"/>
  <c r="F52" i="1"/>
  <c r="B53" i="1"/>
  <c r="C53" i="1"/>
  <c r="D53" i="1"/>
  <c r="E53" i="1"/>
  <c r="F53" i="1"/>
  <c r="B54" i="1"/>
  <c r="C54" i="1"/>
  <c r="D54" i="1"/>
  <c r="E54" i="1"/>
  <c r="F54" i="1"/>
  <c r="B55" i="1"/>
  <c r="C55" i="1"/>
  <c r="D55" i="1"/>
  <c r="E55" i="1"/>
  <c r="F55" i="1"/>
  <c r="B74" i="1"/>
  <c r="C74" i="1"/>
  <c r="D74" i="1"/>
  <c r="E74" i="1"/>
  <c r="F74" i="1"/>
  <c r="B75" i="1"/>
  <c r="C75" i="1"/>
  <c r="D75" i="1"/>
  <c r="E75" i="1"/>
  <c r="F75" i="1"/>
  <c r="B76" i="1"/>
  <c r="C76" i="1"/>
  <c r="D76" i="1"/>
  <c r="E76" i="1"/>
  <c r="F76" i="1"/>
  <c r="B77" i="1"/>
  <c r="C77" i="1"/>
  <c r="D77" i="1"/>
  <c r="E77" i="1"/>
  <c r="F77" i="1"/>
  <c r="B78" i="1"/>
  <c r="C78" i="1"/>
  <c r="D78" i="1"/>
  <c r="E78" i="1"/>
  <c r="F78" i="1"/>
  <c r="B79" i="1"/>
  <c r="C79" i="1"/>
  <c r="D79" i="1"/>
  <c r="E79" i="1"/>
  <c r="F79" i="1"/>
  <c r="B80" i="1"/>
  <c r="C80" i="1"/>
  <c r="D80" i="1"/>
  <c r="E80" i="1"/>
  <c r="F80" i="1"/>
  <c r="B81" i="1"/>
  <c r="C81" i="1"/>
  <c r="D81" i="1"/>
  <c r="E81" i="1"/>
  <c r="F81" i="1"/>
  <c r="B82" i="1"/>
  <c r="C82" i="1"/>
  <c r="D82" i="1"/>
  <c r="E82" i="1"/>
  <c r="F82" i="1"/>
  <c r="B83" i="1"/>
  <c r="C83" i="1"/>
  <c r="D83" i="1"/>
  <c r="E83" i="1"/>
  <c r="F83" i="1"/>
  <c r="B84" i="1"/>
  <c r="C84" i="1"/>
  <c r="D84" i="1"/>
  <c r="E84" i="1"/>
  <c r="F84" i="1"/>
  <c r="B85" i="1"/>
  <c r="C85" i="1"/>
  <c r="D85" i="1"/>
  <c r="E85" i="1"/>
  <c r="F85" i="1"/>
  <c r="B86" i="1"/>
  <c r="C86" i="1"/>
  <c r="D86" i="1"/>
  <c r="E86" i="1"/>
  <c r="F86" i="1"/>
  <c r="B87" i="1"/>
  <c r="C87" i="1"/>
  <c r="D87" i="1"/>
  <c r="E87" i="1"/>
  <c r="F87" i="1"/>
  <c r="B88" i="1"/>
  <c r="C88" i="1"/>
  <c r="D88" i="1"/>
  <c r="E88" i="1"/>
  <c r="F88" i="1"/>
  <c r="B89" i="1"/>
  <c r="C89" i="1"/>
  <c r="D89" i="1"/>
  <c r="E89" i="1"/>
  <c r="F89" i="1"/>
  <c r="B90" i="1"/>
  <c r="C90" i="1"/>
  <c r="D90" i="1"/>
  <c r="E90" i="1"/>
  <c r="F90" i="1"/>
  <c r="B91" i="1"/>
  <c r="C91" i="1"/>
  <c r="D91" i="1"/>
  <c r="E91" i="1"/>
  <c r="F91" i="1"/>
  <c r="B92" i="1"/>
  <c r="C92" i="1"/>
  <c r="D92" i="1"/>
  <c r="E92" i="1"/>
  <c r="F92" i="1"/>
  <c r="B93" i="1"/>
  <c r="C93" i="1"/>
  <c r="D93" i="1"/>
  <c r="E93" i="1"/>
  <c r="F93" i="1"/>
  <c r="B94" i="1"/>
  <c r="C94" i="1"/>
  <c r="D94" i="1"/>
  <c r="E94" i="1"/>
  <c r="F94" i="1"/>
  <c r="B95" i="1"/>
  <c r="C95" i="1"/>
  <c r="D95" i="1"/>
  <c r="E95" i="1"/>
  <c r="F95" i="1"/>
  <c r="B96" i="1"/>
  <c r="C96" i="1"/>
  <c r="D96" i="1"/>
  <c r="E96" i="1"/>
  <c r="F96" i="1"/>
  <c r="B97" i="1"/>
  <c r="C97" i="1"/>
  <c r="D97" i="1"/>
  <c r="E97" i="1"/>
  <c r="F97" i="1"/>
  <c r="B98" i="1"/>
  <c r="C98" i="1"/>
  <c r="D98" i="1"/>
  <c r="E98" i="1"/>
  <c r="F98" i="1"/>
  <c r="B99" i="1"/>
  <c r="C99" i="1"/>
  <c r="D99" i="1"/>
  <c r="E99" i="1"/>
  <c r="F99" i="1"/>
  <c r="B100" i="1"/>
  <c r="C100" i="1"/>
  <c r="D100" i="1"/>
  <c r="E100" i="1"/>
  <c r="F100" i="1"/>
  <c r="B101" i="1"/>
  <c r="C101" i="1"/>
  <c r="D101" i="1"/>
  <c r="E101" i="1"/>
  <c r="F101" i="1"/>
  <c r="B102" i="1"/>
  <c r="C102" i="1"/>
  <c r="D102" i="1"/>
  <c r="E102" i="1"/>
  <c r="F102" i="1"/>
  <c r="B103" i="1"/>
  <c r="C103" i="1"/>
  <c r="D103" i="1"/>
  <c r="E103" i="1"/>
  <c r="F103" i="1"/>
  <c r="B104" i="1"/>
  <c r="C104" i="1"/>
  <c r="D104" i="1"/>
  <c r="E104" i="1"/>
  <c r="F104" i="1"/>
  <c r="B105" i="1"/>
  <c r="C105" i="1"/>
  <c r="D105" i="1"/>
  <c r="E105" i="1"/>
  <c r="F105" i="1"/>
  <c r="B106" i="1"/>
  <c r="C106" i="1"/>
  <c r="D106" i="1"/>
  <c r="E106" i="1"/>
  <c r="F106" i="1"/>
  <c r="B107" i="1"/>
  <c r="C107" i="1"/>
  <c r="D107" i="1"/>
  <c r="E107" i="1"/>
  <c r="F107" i="1"/>
  <c r="B108" i="1"/>
  <c r="C108" i="1"/>
  <c r="D108" i="1"/>
  <c r="E108" i="1"/>
  <c r="F108" i="1"/>
  <c r="B109" i="1"/>
  <c r="C109" i="1"/>
  <c r="D109" i="1"/>
  <c r="E109" i="1"/>
  <c r="F109" i="1"/>
  <c r="B110" i="1"/>
  <c r="C110" i="1"/>
  <c r="D110" i="1"/>
  <c r="E110" i="1"/>
  <c r="F110" i="1"/>
  <c r="B111" i="1"/>
  <c r="C111" i="1"/>
  <c r="D111" i="1"/>
  <c r="E111" i="1"/>
  <c r="F111" i="1"/>
  <c r="B112" i="1"/>
  <c r="C112" i="1"/>
  <c r="D112" i="1"/>
  <c r="E112" i="1"/>
  <c r="F112" i="1"/>
  <c r="B113" i="1"/>
  <c r="C113" i="1"/>
  <c r="D113" i="1"/>
  <c r="E113" i="1"/>
  <c r="F113" i="1"/>
  <c r="B114" i="1"/>
  <c r="C114" i="1"/>
  <c r="D114" i="1"/>
  <c r="E114" i="1"/>
  <c r="F114" i="1"/>
  <c r="B115" i="1"/>
  <c r="C115" i="1"/>
  <c r="D115" i="1"/>
  <c r="E115" i="1"/>
  <c r="F115" i="1"/>
  <c r="B116" i="1"/>
  <c r="C116" i="1"/>
  <c r="D116" i="1"/>
  <c r="E116" i="1"/>
  <c r="F116" i="1"/>
  <c r="B117" i="1"/>
  <c r="C117" i="1"/>
  <c r="D117" i="1"/>
  <c r="E117" i="1"/>
  <c r="F117" i="1"/>
  <c r="B118" i="1"/>
  <c r="C118" i="1"/>
  <c r="D118" i="1"/>
  <c r="E118" i="1"/>
  <c r="F118" i="1"/>
  <c r="B119" i="1"/>
  <c r="C119" i="1"/>
  <c r="D119" i="1"/>
  <c r="E119" i="1"/>
  <c r="F119" i="1"/>
  <c r="B120" i="1"/>
  <c r="C120" i="1"/>
  <c r="D120" i="1"/>
  <c r="E120" i="1"/>
  <c r="F120" i="1"/>
  <c r="B121" i="1"/>
  <c r="C121" i="1"/>
  <c r="D121" i="1"/>
  <c r="E121" i="1"/>
  <c r="F121" i="1"/>
  <c r="B122" i="1"/>
  <c r="C122" i="1"/>
  <c r="D122" i="1"/>
  <c r="E122" i="1"/>
  <c r="F122" i="1"/>
  <c r="B123" i="1"/>
  <c r="C123" i="1"/>
  <c r="D123" i="1"/>
  <c r="E123" i="1"/>
  <c r="F123" i="1"/>
  <c r="B124" i="1"/>
  <c r="C124" i="1"/>
  <c r="D124" i="1"/>
  <c r="E124" i="1"/>
  <c r="F124" i="1"/>
  <c r="B125" i="1"/>
  <c r="C125" i="1"/>
  <c r="D125" i="1"/>
  <c r="E125" i="1"/>
  <c r="F125" i="1"/>
  <c r="B126" i="1"/>
  <c r="C126" i="1"/>
  <c r="D126" i="1"/>
  <c r="E126" i="1"/>
  <c r="F126" i="1"/>
  <c r="B127" i="1"/>
  <c r="C127" i="1"/>
  <c r="D127" i="1"/>
  <c r="E127" i="1"/>
  <c r="F127" i="1"/>
  <c r="B128" i="1"/>
  <c r="C128" i="1"/>
  <c r="D128" i="1"/>
  <c r="E128" i="1"/>
  <c r="F128" i="1"/>
  <c r="B129" i="1"/>
  <c r="C129" i="1"/>
  <c r="D129" i="1"/>
  <c r="E129" i="1"/>
  <c r="F129" i="1"/>
  <c r="B130" i="1"/>
  <c r="C130" i="1"/>
  <c r="D130" i="1"/>
  <c r="E130" i="1"/>
  <c r="F130" i="1"/>
  <c r="B131" i="1"/>
  <c r="C131" i="1"/>
  <c r="D131" i="1"/>
  <c r="E131" i="1"/>
  <c r="F131" i="1"/>
  <c r="B132" i="1"/>
  <c r="C132" i="1"/>
  <c r="D132" i="1"/>
  <c r="E132" i="1"/>
  <c r="F132" i="1"/>
  <c r="B133" i="1"/>
  <c r="C133" i="1"/>
  <c r="D133" i="1"/>
  <c r="E133" i="1"/>
  <c r="F133" i="1"/>
  <c r="B134" i="1"/>
  <c r="C134" i="1"/>
  <c r="D134" i="1"/>
  <c r="E134" i="1"/>
  <c r="F134" i="1"/>
  <c r="B135" i="1"/>
  <c r="C135" i="1"/>
  <c r="D135" i="1"/>
  <c r="E135" i="1"/>
  <c r="F135" i="1"/>
  <c r="B136" i="1"/>
  <c r="C136" i="1"/>
  <c r="D136" i="1"/>
  <c r="E136" i="1"/>
  <c r="F136" i="1"/>
  <c r="B137" i="1"/>
  <c r="C137" i="1"/>
  <c r="D137" i="1"/>
  <c r="E137" i="1"/>
  <c r="F137" i="1"/>
  <c r="B138" i="1"/>
  <c r="C138" i="1"/>
  <c r="D138" i="1"/>
  <c r="E138" i="1"/>
  <c r="F138" i="1"/>
  <c r="B139" i="1"/>
  <c r="C139" i="1"/>
  <c r="D139" i="1"/>
  <c r="E139" i="1"/>
  <c r="F139" i="1"/>
  <c r="B140" i="1"/>
  <c r="C140" i="1"/>
  <c r="D140" i="1"/>
  <c r="E140" i="1"/>
  <c r="F140" i="1"/>
  <c r="B141" i="1"/>
  <c r="C141" i="1"/>
  <c r="D141" i="1"/>
  <c r="E141" i="1"/>
  <c r="F141" i="1"/>
  <c r="B142" i="1"/>
  <c r="C142" i="1"/>
  <c r="D142" i="1"/>
  <c r="E142" i="1"/>
  <c r="F142" i="1"/>
  <c r="B143" i="1"/>
  <c r="C143" i="1"/>
  <c r="D143" i="1"/>
  <c r="E143" i="1"/>
  <c r="F143" i="1"/>
  <c r="B144" i="1"/>
  <c r="C144" i="1"/>
  <c r="D144" i="1"/>
  <c r="E144" i="1"/>
  <c r="F144" i="1"/>
  <c r="B145" i="1"/>
  <c r="C145" i="1"/>
  <c r="D145" i="1"/>
  <c r="E145" i="1"/>
  <c r="F145" i="1"/>
  <c r="B146" i="1"/>
  <c r="C146" i="1"/>
  <c r="D146" i="1"/>
  <c r="E146" i="1"/>
  <c r="F146" i="1"/>
  <c r="B147" i="1"/>
  <c r="C147" i="1"/>
  <c r="D147" i="1"/>
  <c r="E147" i="1"/>
  <c r="F147" i="1"/>
  <c r="B148" i="1"/>
  <c r="C148" i="1"/>
  <c r="D148" i="1"/>
  <c r="E148" i="1"/>
  <c r="F148" i="1"/>
  <c r="B149" i="1"/>
  <c r="C149" i="1"/>
  <c r="D149" i="1"/>
  <c r="E149" i="1"/>
  <c r="F149" i="1"/>
  <c r="B150" i="1"/>
  <c r="C150" i="1"/>
  <c r="D150" i="1"/>
  <c r="E150" i="1"/>
  <c r="F150" i="1"/>
  <c r="B151" i="1"/>
  <c r="C151" i="1"/>
  <c r="D151" i="1"/>
  <c r="E151" i="1"/>
  <c r="F151" i="1"/>
  <c r="B152" i="1"/>
  <c r="C152" i="1"/>
  <c r="D152" i="1"/>
  <c r="E152" i="1"/>
  <c r="F152" i="1"/>
  <c r="B153" i="1"/>
  <c r="C153" i="1"/>
  <c r="D153" i="1"/>
  <c r="E153" i="1"/>
  <c r="F153" i="1"/>
  <c r="B154" i="1"/>
  <c r="C154" i="1"/>
  <c r="D154" i="1"/>
  <c r="E154" i="1"/>
  <c r="F154" i="1"/>
  <c r="B155" i="1"/>
  <c r="C155" i="1"/>
  <c r="D155" i="1"/>
  <c r="E155" i="1"/>
  <c r="F155" i="1"/>
  <c r="B156" i="1"/>
  <c r="C156" i="1"/>
  <c r="D156" i="1"/>
  <c r="E156" i="1"/>
  <c r="F156" i="1"/>
  <c r="B157" i="1"/>
  <c r="C157" i="1"/>
  <c r="D157" i="1"/>
  <c r="E157" i="1"/>
  <c r="F157" i="1"/>
  <c r="B158" i="1"/>
  <c r="C158" i="1"/>
  <c r="D158" i="1"/>
  <c r="E158" i="1"/>
  <c r="F158" i="1"/>
  <c r="B159" i="1"/>
  <c r="C159" i="1"/>
  <c r="D159" i="1"/>
  <c r="E159" i="1"/>
  <c r="F159" i="1"/>
  <c r="B160" i="1"/>
  <c r="C160" i="1"/>
  <c r="D160" i="1"/>
  <c r="E160" i="1"/>
  <c r="F160" i="1"/>
  <c r="B161" i="1"/>
  <c r="C161" i="1"/>
  <c r="D161" i="1"/>
  <c r="E161" i="1"/>
  <c r="F161" i="1"/>
  <c r="B162" i="1"/>
  <c r="C162" i="1"/>
  <c r="D162" i="1"/>
  <c r="E162" i="1"/>
  <c r="F162" i="1"/>
  <c r="B163" i="1"/>
  <c r="C163" i="1"/>
  <c r="D163" i="1"/>
  <c r="E163" i="1"/>
  <c r="F163" i="1"/>
  <c r="B164" i="1"/>
  <c r="C164" i="1"/>
  <c r="D164" i="1"/>
  <c r="E164" i="1"/>
  <c r="F164" i="1"/>
  <c r="B165" i="1"/>
  <c r="C165" i="1"/>
  <c r="D165" i="1"/>
  <c r="E165" i="1"/>
  <c r="F165" i="1"/>
  <c r="B176" i="1"/>
  <c r="C176" i="1"/>
  <c r="D176" i="1"/>
  <c r="E176" i="1"/>
  <c r="F176" i="1"/>
  <c r="B177" i="1"/>
  <c r="C177" i="1"/>
  <c r="D177" i="1"/>
  <c r="E177" i="1"/>
  <c r="F177" i="1"/>
  <c r="B178" i="1"/>
  <c r="C178" i="1"/>
  <c r="D178" i="1"/>
  <c r="E178" i="1"/>
  <c r="F178" i="1"/>
  <c r="B179" i="1"/>
  <c r="C179" i="1"/>
  <c r="D179" i="1"/>
  <c r="E179" i="1"/>
  <c r="F179" i="1"/>
  <c r="B180" i="1"/>
  <c r="C180" i="1"/>
  <c r="D180" i="1"/>
  <c r="E180" i="1"/>
  <c r="F180" i="1"/>
  <c r="B181" i="1"/>
  <c r="C181" i="1"/>
  <c r="D181" i="1"/>
  <c r="E181" i="1"/>
  <c r="F181" i="1"/>
  <c r="B182" i="1"/>
  <c r="C182" i="1"/>
  <c r="D182" i="1"/>
  <c r="E182" i="1"/>
  <c r="F182" i="1"/>
  <c r="B183" i="1"/>
  <c r="C183" i="1"/>
  <c r="D183" i="1"/>
  <c r="E183" i="1"/>
  <c r="F183" i="1"/>
  <c r="B184" i="1"/>
  <c r="C184" i="1"/>
  <c r="D184" i="1"/>
  <c r="E184" i="1"/>
  <c r="F184" i="1"/>
  <c r="B185" i="1"/>
  <c r="C185" i="1"/>
  <c r="D185" i="1"/>
  <c r="E185" i="1"/>
  <c r="F185" i="1"/>
  <c r="B186" i="1"/>
  <c r="C186" i="1"/>
  <c r="D186" i="1"/>
  <c r="E186" i="1"/>
  <c r="F186" i="1"/>
  <c r="B187" i="1"/>
  <c r="C187" i="1"/>
  <c r="D187" i="1"/>
  <c r="E187" i="1"/>
  <c r="F187" i="1"/>
  <c r="B188" i="1"/>
  <c r="C188" i="1"/>
  <c r="D188" i="1"/>
  <c r="E188" i="1"/>
  <c r="F188" i="1"/>
  <c r="B189" i="1"/>
  <c r="C189" i="1"/>
  <c r="D189" i="1"/>
  <c r="E189" i="1"/>
  <c r="F189" i="1"/>
  <c r="B190" i="1"/>
  <c r="C190" i="1"/>
  <c r="D190" i="1"/>
  <c r="E190" i="1"/>
  <c r="F190" i="1"/>
  <c r="B191" i="1"/>
  <c r="C191" i="1"/>
  <c r="D191" i="1"/>
  <c r="E191" i="1"/>
  <c r="F191" i="1"/>
  <c r="B200" i="1"/>
  <c r="C200" i="1"/>
  <c r="D200" i="1"/>
  <c r="E200" i="1"/>
  <c r="F200" i="1"/>
  <c r="B201" i="1"/>
  <c r="C201" i="1"/>
  <c r="D201" i="1"/>
  <c r="E201" i="1"/>
  <c r="F201" i="1"/>
  <c r="B202" i="1"/>
  <c r="C202" i="1"/>
  <c r="D202" i="1"/>
  <c r="E202" i="1"/>
  <c r="F202" i="1"/>
  <c r="B203" i="1"/>
  <c r="C203" i="1"/>
  <c r="D203" i="1"/>
  <c r="E203" i="1"/>
  <c r="F203" i="1"/>
  <c r="B204" i="1"/>
  <c r="C204" i="1"/>
  <c r="D204" i="1"/>
  <c r="E204" i="1"/>
  <c r="F204" i="1"/>
  <c r="B205" i="1"/>
  <c r="C205" i="1"/>
  <c r="D205" i="1"/>
  <c r="E205" i="1"/>
  <c r="F205" i="1"/>
  <c r="B206" i="1"/>
  <c r="C206" i="1"/>
  <c r="D206" i="1"/>
  <c r="E206" i="1"/>
  <c r="F206" i="1"/>
  <c r="B207" i="1"/>
  <c r="C207" i="1"/>
  <c r="D207" i="1"/>
  <c r="E207" i="1"/>
  <c r="F207" i="1"/>
  <c r="B208" i="1"/>
  <c r="C208" i="1"/>
  <c r="D208" i="1"/>
  <c r="E208" i="1"/>
  <c r="F208" i="1"/>
  <c r="B209" i="1"/>
  <c r="C209" i="1"/>
  <c r="D209" i="1"/>
  <c r="E209" i="1"/>
  <c r="F209" i="1"/>
  <c r="B210" i="1"/>
  <c r="C210" i="1"/>
  <c r="D210" i="1"/>
  <c r="E210" i="1"/>
  <c r="F210" i="1"/>
  <c r="B211" i="1"/>
  <c r="C211" i="1"/>
  <c r="D211" i="1"/>
  <c r="E211" i="1"/>
  <c r="F211" i="1"/>
  <c r="B212" i="1"/>
  <c r="C212" i="1"/>
  <c r="D212" i="1"/>
  <c r="E212" i="1"/>
  <c r="F212" i="1"/>
  <c r="B213" i="1"/>
  <c r="C213" i="1"/>
  <c r="D213" i="1"/>
  <c r="E213" i="1"/>
  <c r="F213" i="1"/>
  <c r="B214" i="1"/>
  <c r="C214" i="1"/>
  <c r="D214" i="1"/>
  <c r="E214" i="1"/>
  <c r="F214" i="1"/>
  <c r="B215" i="1"/>
  <c r="C215" i="1"/>
  <c r="D215" i="1"/>
  <c r="E215" i="1"/>
  <c r="F215" i="1"/>
  <c r="B216" i="1"/>
  <c r="C216" i="1"/>
  <c r="D216" i="1"/>
  <c r="E216" i="1"/>
  <c r="F216" i="1"/>
  <c r="B217" i="1"/>
  <c r="C217" i="1"/>
  <c r="D217" i="1"/>
  <c r="E217" i="1"/>
  <c r="F217" i="1"/>
  <c r="B218" i="1"/>
  <c r="C218" i="1"/>
  <c r="D218" i="1"/>
  <c r="E218" i="1"/>
  <c r="F218" i="1"/>
  <c r="B219" i="1"/>
  <c r="C219" i="1"/>
  <c r="D219" i="1"/>
  <c r="E219" i="1"/>
  <c r="F219" i="1"/>
  <c r="B220" i="1"/>
  <c r="C220" i="1"/>
  <c r="D220" i="1"/>
  <c r="E220" i="1"/>
  <c r="F220" i="1"/>
  <c r="B221" i="1"/>
  <c r="C221" i="1"/>
  <c r="D221" i="1"/>
  <c r="E221" i="1"/>
  <c r="F221" i="1"/>
  <c r="B222" i="1"/>
  <c r="C222" i="1"/>
  <c r="D222" i="1"/>
  <c r="E222" i="1"/>
  <c r="F222" i="1"/>
  <c r="B223" i="1"/>
  <c r="C223" i="1"/>
  <c r="D223" i="1"/>
  <c r="E223" i="1"/>
  <c r="F223" i="1"/>
  <c r="B224" i="1"/>
  <c r="C224" i="1"/>
  <c r="D224" i="1"/>
  <c r="E224" i="1"/>
  <c r="F224" i="1"/>
  <c r="B225" i="1"/>
  <c r="C225" i="1"/>
  <c r="D225" i="1"/>
  <c r="E225" i="1"/>
  <c r="F225" i="1"/>
  <c r="B226" i="1"/>
  <c r="C226" i="1"/>
  <c r="D226" i="1"/>
  <c r="E226" i="1"/>
  <c r="F226" i="1"/>
  <c r="B227" i="1"/>
  <c r="C227" i="1"/>
  <c r="D227" i="1"/>
  <c r="E227" i="1"/>
  <c r="F227" i="1"/>
  <c r="B228" i="1"/>
  <c r="C228" i="1"/>
  <c r="D228" i="1"/>
  <c r="E228" i="1"/>
  <c r="F228" i="1"/>
  <c r="B229" i="1"/>
  <c r="C229" i="1"/>
  <c r="D229" i="1"/>
  <c r="E229" i="1"/>
  <c r="F229" i="1"/>
  <c r="B230" i="1"/>
  <c r="C230" i="1"/>
  <c r="D230" i="1"/>
  <c r="E230" i="1"/>
  <c r="F230" i="1"/>
  <c r="B231" i="1"/>
  <c r="C231" i="1"/>
  <c r="D231" i="1"/>
  <c r="E231" i="1"/>
  <c r="F231" i="1"/>
  <c r="B232" i="1"/>
  <c r="C232" i="1"/>
  <c r="D232" i="1"/>
  <c r="E232" i="1"/>
  <c r="F232" i="1"/>
  <c r="B233" i="1"/>
  <c r="C233" i="1"/>
  <c r="D233" i="1"/>
  <c r="E233" i="1"/>
  <c r="F233" i="1"/>
  <c r="B234" i="1"/>
  <c r="C234" i="1"/>
  <c r="D234" i="1"/>
  <c r="E234" i="1"/>
  <c r="F234" i="1"/>
  <c r="B235" i="1"/>
  <c r="C235" i="1"/>
  <c r="D235" i="1"/>
  <c r="E235" i="1"/>
  <c r="F235" i="1"/>
  <c r="B56" i="1"/>
  <c r="C56" i="1"/>
  <c r="D56" i="1"/>
  <c r="E56" i="1"/>
  <c r="F56" i="1"/>
  <c r="B57" i="1"/>
  <c r="C57" i="1"/>
  <c r="D57" i="1"/>
  <c r="E57" i="1"/>
  <c r="F57" i="1"/>
  <c r="B58" i="1"/>
  <c r="C58" i="1"/>
  <c r="D58" i="1"/>
  <c r="E58" i="1"/>
  <c r="F58" i="1"/>
  <c r="B59" i="1"/>
  <c r="C59" i="1"/>
  <c r="D59" i="1"/>
  <c r="E59" i="1"/>
  <c r="F59" i="1"/>
  <c r="B60" i="1"/>
  <c r="C60" i="1"/>
  <c r="D60" i="1"/>
  <c r="E60" i="1"/>
  <c r="F60" i="1"/>
  <c r="B61" i="1"/>
  <c r="C61" i="1"/>
  <c r="D61" i="1"/>
  <c r="E61" i="1"/>
  <c r="F61" i="1"/>
  <c r="B62" i="1"/>
  <c r="C62" i="1"/>
  <c r="D62" i="1"/>
  <c r="E62" i="1"/>
  <c r="F62" i="1"/>
  <c r="B63" i="1"/>
  <c r="C63" i="1"/>
  <c r="D63" i="1"/>
  <c r="E63" i="1"/>
  <c r="F63" i="1"/>
  <c r="B64" i="1"/>
  <c r="C64" i="1"/>
  <c r="D64" i="1"/>
  <c r="E64" i="1"/>
  <c r="F64" i="1"/>
  <c r="B65" i="1"/>
  <c r="C65" i="1"/>
  <c r="D65" i="1"/>
  <c r="E65" i="1"/>
  <c r="F65" i="1"/>
  <c r="B66" i="1"/>
  <c r="C66" i="1"/>
  <c r="D66" i="1"/>
  <c r="E66" i="1"/>
  <c r="F66" i="1"/>
  <c r="B67" i="1"/>
  <c r="C67" i="1"/>
  <c r="D67" i="1"/>
  <c r="E67" i="1"/>
  <c r="F67" i="1"/>
  <c r="B68" i="1"/>
  <c r="C68" i="1"/>
  <c r="D68" i="1"/>
  <c r="E68" i="1"/>
  <c r="F68" i="1"/>
  <c r="B69" i="1"/>
  <c r="C69" i="1"/>
  <c r="D69" i="1"/>
  <c r="E69" i="1"/>
  <c r="F69" i="1"/>
  <c r="B70" i="1"/>
  <c r="C70" i="1"/>
  <c r="D70" i="1"/>
  <c r="E70" i="1"/>
  <c r="F70" i="1"/>
  <c r="B71" i="1"/>
  <c r="C71" i="1"/>
  <c r="D71" i="1"/>
  <c r="E71" i="1"/>
  <c r="F71" i="1"/>
  <c r="B72" i="1"/>
  <c r="C72" i="1"/>
  <c r="D72" i="1"/>
  <c r="E72" i="1"/>
  <c r="F72" i="1"/>
  <c r="B73" i="1"/>
  <c r="C73" i="1"/>
  <c r="D73" i="1"/>
  <c r="E73" i="1"/>
  <c r="F73" i="1"/>
  <c r="B236" i="1"/>
  <c r="C236" i="1"/>
  <c r="D236" i="1"/>
  <c r="E236" i="1"/>
  <c r="F236" i="1"/>
  <c r="B237" i="1"/>
  <c r="C237" i="1"/>
  <c r="D237" i="1"/>
  <c r="E237" i="1"/>
  <c r="F237" i="1"/>
  <c r="B238" i="1"/>
  <c r="C238" i="1"/>
  <c r="D238" i="1"/>
  <c r="E238" i="1"/>
  <c r="F238" i="1"/>
  <c r="B239" i="1"/>
  <c r="C239" i="1"/>
  <c r="D239" i="1"/>
  <c r="E239" i="1"/>
  <c r="F239" i="1"/>
  <c r="B240" i="1"/>
  <c r="C240" i="1"/>
  <c r="D240" i="1"/>
  <c r="E240" i="1"/>
  <c r="F240" i="1"/>
  <c r="B241" i="1"/>
  <c r="C241" i="1"/>
  <c r="D241" i="1"/>
  <c r="E241" i="1"/>
  <c r="F241" i="1"/>
  <c r="B242" i="1"/>
  <c r="C242" i="1"/>
  <c r="D242" i="1"/>
  <c r="E242" i="1"/>
  <c r="F242" i="1"/>
  <c r="B243" i="1"/>
  <c r="C243" i="1"/>
  <c r="D243" i="1"/>
  <c r="E243" i="1"/>
  <c r="F243" i="1"/>
  <c r="B244" i="1"/>
  <c r="C244" i="1"/>
  <c r="D244" i="1"/>
  <c r="E244" i="1"/>
  <c r="F244" i="1"/>
  <c r="B245" i="1"/>
  <c r="C245" i="1"/>
  <c r="D245" i="1"/>
  <c r="E245" i="1"/>
  <c r="F245" i="1"/>
  <c r="B246" i="1"/>
  <c r="C246" i="1"/>
  <c r="D246" i="1"/>
  <c r="E246" i="1"/>
  <c r="F246" i="1"/>
  <c r="B247" i="1"/>
  <c r="C247" i="1"/>
  <c r="D247" i="1"/>
  <c r="E247" i="1"/>
  <c r="F247" i="1"/>
  <c r="B248" i="1"/>
  <c r="C248" i="1"/>
  <c r="D248" i="1"/>
  <c r="E248" i="1"/>
  <c r="F248" i="1"/>
  <c r="B249" i="1"/>
  <c r="C249" i="1"/>
  <c r="D249" i="1"/>
  <c r="E249" i="1"/>
  <c r="F249" i="1"/>
  <c r="B250" i="1"/>
  <c r="C250" i="1"/>
  <c r="D250" i="1"/>
  <c r="E250" i="1"/>
  <c r="F250" i="1"/>
  <c r="B251" i="1"/>
  <c r="C251" i="1"/>
  <c r="D251" i="1"/>
  <c r="E251" i="1"/>
  <c r="F251" i="1"/>
  <c r="B252" i="1"/>
  <c r="C252" i="1"/>
  <c r="D252" i="1"/>
  <c r="E252" i="1"/>
  <c r="F252" i="1"/>
  <c r="B253" i="1"/>
  <c r="C253" i="1"/>
  <c r="D253" i="1"/>
  <c r="E253" i="1"/>
  <c r="F253" i="1"/>
  <c r="B254" i="1"/>
  <c r="C254" i="1"/>
  <c r="D254" i="1"/>
  <c r="E254" i="1"/>
  <c r="F254" i="1"/>
  <c r="B255" i="1"/>
  <c r="C255" i="1"/>
  <c r="D255" i="1"/>
  <c r="E255" i="1"/>
  <c r="F255" i="1"/>
  <c r="B256" i="1"/>
  <c r="C256" i="1"/>
  <c r="D256" i="1"/>
  <c r="E256" i="1"/>
  <c r="F256" i="1"/>
  <c r="B257" i="1"/>
  <c r="C257" i="1"/>
  <c r="D257" i="1"/>
  <c r="E257" i="1"/>
  <c r="F257" i="1"/>
  <c r="B258" i="1"/>
  <c r="C258" i="1"/>
  <c r="D258" i="1"/>
  <c r="E258" i="1"/>
  <c r="F258" i="1"/>
  <c r="B259" i="1"/>
  <c r="C259" i="1"/>
  <c r="D259" i="1"/>
  <c r="E259" i="1"/>
  <c r="F259" i="1"/>
  <c r="B260" i="1"/>
  <c r="C260" i="1"/>
  <c r="D260" i="1"/>
  <c r="E260" i="1"/>
  <c r="F260" i="1"/>
  <c r="B261" i="1"/>
  <c r="C261" i="1"/>
  <c r="D261" i="1"/>
  <c r="E261" i="1"/>
  <c r="F261" i="1"/>
  <c r="B262" i="1"/>
  <c r="C262" i="1"/>
  <c r="D262" i="1"/>
  <c r="E262" i="1"/>
  <c r="F262" i="1"/>
  <c r="B263" i="1"/>
  <c r="C263" i="1"/>
  <c r="D263" i="1"/>
  <c r="E263" i="1"/>
  <c r="F263" i="1"/>
  <c r="B264" i="1"/>
  <c r="C264" i="1"/>
  <c r="D264" i="1"/>
  <c r="E264" i="1"/>
  <c r="F264" i="1"/>
  <c r="B265" i="1"/>
  <c r="C265" i="1"/>
  <c r="D265" i="1"/>
  <c r="E265" i="1"/>
  <c r="F265" i="1"/>
  <c r="B266" i="1"/>
  <c r="C266" i="1"/>
  <c r="D266" i="1"/>
  <c r="E266" i="1"/>
  <c r="F266" i="1"/>
  <c r="B267" i="1"/>
  <c r="C267" i="1"/>
  <c r="D267" i="1"/>
  <c r="E267" i="1"/>
  <c r="F267" i="1"/>
  <c r="B268" i="1"/>
  <c r="C268" i="1"/>
  <c r="D268" i="1"/>
  <c r="E268" i="1"/>
  <c r="F268" i="1"/>
  <c r="B269" i="1"/>
  <c r="C269" i="1"/>
  <c r="D269" i="1"/>
  <c r="E269" i="1"/>
  <c r="F269" i="1"/>
  <c r="B270" i="1"/>
  <c r="C270" i="1"/>
  <c r="D270" i="1"/>
  <c r="E270" i="1"/>
  <c r="F270" i="1"/>
  <c r="B271" i="1"/>
  <c r="C271" i="1"/>
  <c r="D271" i="1"/>
  <c r="E271" i="1"/>
  <c r="F271" i="1"/>
  <c r="B272" i="1"/>
  <c r="C272" i="1"/>
  <c r="D272" i="1"/>
  <c r="E272" i="1"/>
  <c r="F272" i="1"/>
  <c r="B273" i="1"/>
  <c r="C273" i="1"/>
  <c r="D273" i="1"/>
  <c r="E273" i="1"/>
  <c r="F273" i="1"/>
  <c r="B274" i="1"/>
  <c r="C274" i="1"/>
  <c r="D274" i="1"/>
  <c r="E274" i="1"/>
  <c r="F274" i="1"/>
  <c r="B275" i="1"/>
  <c r="C275" i="1"/>
  <c r="D275" i="1"/>
  <c r="E275" i="1"/>
  <c r="F275" i="1"/>
  <c r="B276" i="1"/>
  <c r="C276" i="1"/>
  <c r="D276" i="1"/>
  <c r="E276" i="1"/>
  <c r="F276" i="1"/>
  <c r="B277" i="1"/>
  <c r="C277" i="1"/>
  <c r="D277" i="1"/>
  <c r="E277" i="1"/>
  <c r="F277" i="1"/>
  <c r="B278" i="1"/>
  <c r="C278" i="1"/>
  <c r="D278" i="1"/>
  <c r="E278" i="1"/>
  <c r="F278" i="1"/>
  <c r="B279" i="1"/>
  <c r="C279" i="1"/>
  <c r="D279" i="1"/>
  <c r="E279" i="1"/>
  <c r="F279" i="1"/>
  <c r="B280" i="1"/>
  <c r="C280" i="1"/>
  <c r="D280" i="1"/>
  <c r="E280" i="1"/>
  <c r="F280" i="1"/>
  <c r="B281" i="1"/>
  <c r="C281" i="1"/>
  <c r="D281" i="1"/>
  <c r="E281" i="1"/>
  <c r="F281" i="1"/>
  <c r="B282" i="1"/>
  <c r="C282" i="1"/>
  <c r="D282" i="1"/>
  <c r="E282" i="1"/>
  <c r="F282" i="1"/>
  <c r="B283" i="1"/>
  <c r="C283" i="1"/>
  <c r="D283" i="1"/>
  <c r="E283" i="1"/>
  <c r="F283" i="1"/>
  <c r="B284" i="1"/>
  <c r="C284" i="1"/>
  <c r="D284" i="1"/>
  <c r="E284" i="1"/>
  <c r="F284" i="1"/>
  <c r="B285" i="1"/>
  <c r="C285" i="1"/>
  <c r="D285" i="1"/>
  <c r="E285" i="1"/>
  <c r="F285" i="1"/>
  <c r="B286" i="1"/>
  <c r="C286" i="1"/>
  <c r="D286" i="1"/>
  <c r="E286" i="1"/>
  <c r="F286" i="1"/>
  <c r="B287" i="1"/>
  <c r="C287" i="1"/>
  <c r="D287" i="1"/>
  <c r="E287" i="1"/>
  <c r="F287" i="1"/>
  <c r="B288" i="1"/>
  <c r="C288" i="1"/>
  <c r="D288" i="1"/>
  <c r="E288" i="1"/>
  <c r="F288" i="1"/>
  <c r="B289" i="1"/>
  <c r="C289" i="1"/>
  <c r="D289" i="1"/>
  <c r="E289" i="1"/>
  <c r="F289" i="1"/>
  <c r="B290" i="1"/>
  <c r="C290" i="1"/>
  <c r="D290" i="1"/>
  <c r="E290" i="1"/>
  <c r="F290" i="1"/>
  <c r="B291" i="1"/>
  <c r="C291" i="1"/>
  <c r="D291" i="1"/>
  <c r="E291" i="1"/>
  <c r="F291" i="1"/>
  <c r="B292" i="1"/>
  <c r="C292" i="1"/>
  <c r="D292" i="1"/>
  <c r="E292" i="1"/>
  <c r="F292" i="1"/>
  <c r="B293" i="1"/>
  <c r="C293" i="1"/>
  <c r="D293" i="1"/>
  <c r="E293" i="1"/>
  <c r="F293" i="1"/>
  <c r="B294" i="1"/>
  <c r="C294" i="1"/>
  <c r="D294" i="1"/>
  <c r="E294" i="1"/>
  <c r="F294" i="1"/>
  <c r="B295" i="1"/>
  <c r="C295" i="1"/>
  <c r="D295" i="1"/>
  <c r="E295" i="1"/>
  <c r="F295" i="1"/>
  <c r="B296" i="1"/>
  <c r="C296" i="1"/>
  <c r="D296" i="1"/>
  <c r="E296" i="1"/>
  <c r="F296" i="1"/>
  <c r="B297" i="1"/>
  <c r="C297" i="1"/>
  <c r="D297" i="1"/>
  <c r="E297" i="1"/>
  <c r="F297" i="1"/>
  <c r="B298" i="1"/>
  <c r="C298" i="1"/>
  <c r="D298" i="1"/>
  <c r="E298" i="1"/>
  <c r="F298" i="1"/>
  <c r="B299" i="1"/>
  <c r="C299" i="1"/>
  <c r="D299" i="1"/>
  <c r="E299" i="1"/>
  <c r="F299" i="1"/>
  <c r="B300" i="1"/>
  <c r="C300" i="1"/>
  <c r="D300" i="1"/>
  <c r="E300" i="1"/>
  <c r="F300" i="1"/>
  <c r="B301" i="1"/>
  <c r="C301" i="1"/>
  <c r="D301" i="1"/>
  <c r="E301" i="1"/>
  <c r="F301" i="1"/>
  <c r="B302" i="1"/>
  <c r="C302" i="1"/>
  <c r="D302" i="1"/>
  <c r="E302" i="1"/>
  <c r="F302" i="1"/>
  <c r="B303" i="1"/>
  <c r="C303" i="1"/>
  <c r="D303" i="1"/>
  <c r="E303" i="1"/>
  <c r="F303" i="1"/>
  <c r="B304" i="1"/>
  <c r="C304" i="1"/>
  <c r="D304" i="1"/>
  <c r="E304" i="1"/>
  <c r="F304" i="1"/>
  <c r="B305" i="1"/>
  <c r="C305" i="1"/>
  <c r="D305" i="1"/>
  <c r="E305" i="1"/>
  <c r="F305" i="1"/>
  <c r="B306" i="1"/>
  <c r="C306" i="1"/>
  <c r="D306" i="1"/>
  <c r="E306" i="1"/>
  <c r="F306" i="1"/>
  <c r="B307" i="1"/>
  <c r="C307" i="1"/>
  <c r="D307" i="1"/>
  <c r="E307" i="1"/>
  <c r="F307" i="1"/>
  <c r="B308" i="1"/>
  <c r="C308" i="1"/>
  <c r="D308" i="1"/>
  <c r="E308" i="1"/>
  <c r="F308" i="1"/>
  <c r="B309" i="1"/>
  <c r="C309" i="1"/>
  <c r="D309" i="1"/>
  <c r="E309" i="1"/>
  <c r="F309" i="1"/>
  <c r="B310" i="1"/>
  <c r="C310" i="1"/>
  <c r="D310" i="1"/>
  <c r="E310" i="1"/>
  <c r="F310" i="1"/>
  <c r="B311" i="1"/>
  <c r="C311" i="1"/>
  <c r="D311" i="1"/>
  <c r="E311" i="1"/>
  <c r="F311" i="1"/>
  <c r="B312" i="1"/>
  <c r="C312" i="1"/>
  <c r="D312" i="1"/>
  <c r="E312" i="1"/>
  <c r="F312" i="1"/>
  <c r="B313" i="1"/>
  <c r="C313" i="1"/>
  <c r="D313" i="1"/>
  <c r="E313" i="1"/>
  <c r="F313" i="1"/>
  <c r="B314" i="1"/>
  <c r="C314" i="1"/>
  <c r="D314" i="1"/>
  <c r="E314" i="1"/>
  <c r="F314" i="1"/>
  <c r="B315" i="1"/>
  <c r="C315" i="1"/>
  <c r="D315" i="1"/>
  <c r="E315" i="1"/>
  <c r="F315" i="1"/>
  <c r="B316" i="1"/>
  <c r="C316" i="1"/>
  <c r="D316" i="1"/>
  <c r="E316" i="1"/>
  <c r="F316" i="1"/>
  <c r="B317" i="1"/>
  <c r="C317" i="1"/>
  <c r="D317" i="1"/>
  <c r="E317" i="1"/>
  <c r="F317" i="1"/>
  <c r="B318" i="1"/>
  <c r="C318" i="1"/>
  <c r="D318" i="1"/>
  <c r="E318" i="1"/>
  <c r="F318" i="1"/>
  <c r="B319" i="1"/>
  <c r="C319" i="1"/>
  <c r="D319" i="1"/>
  <c r="E319" i="1"/>
  <c r="F319" i="1"/>
  <c r="B320" i="1"/>
  <c r="C320" i="1"/>
  <c r="D320" i="1"/>
  <c r="E320" i="1"/>
  <c r="F320" i="1"/>
  <c r="B321" i="1"/>
  <c r="C321" i="1"/>
  <c r="D321" i="1"/>
  <c r="E321" i="1"/>
  <c r="F321" i="1"/>
  <c r="B322" i="1"/>
  <c r="C322" i="1"/>
  <c r="D322" i="1"/>
  <c r="E322" i="1"/>
  <c r="F322" i="1"/>
  <c r="B323" i="1"/>
  <c r="C323" i="1"/>
  <c r="D323" i="1"/>
  <c r="E323" i="1"/>
  <c r="F323" i="1"/>
  <c r="B324" i="1"/>
  <c r="C324" i="1"/>
  <c r="D324" i="1"/>
  <c r="E324" i="1"/>
  <c r="F324" i="1"/>
  <c r="B325" i="1"/>
  <c r="C325" i="1"/>
  <c r="D325" i="1"/>
  <c r="E325" i="1"/>
  <c r="F325" i="1"/>
  <c r="B326" i="1"/>
  <c r="C326" i="1"/>
  <c r="D326" i="1"/>
  <c r="E326" i="1"/>
  <c r="F326" i="1"/>
  <c r="B327" i="1"/>
  <c r="C327" i="1"/>
  <c r="D327" i="1"/>
  <c r="E327" i="1"/>
  <c r="F327" i="1"/>
  <c r="B328" i="1"/>
  <c r="C328" i="1"/>
  <c r="D328" i="1"/>
  <c r="E328" i="1"/>
  <c r="F328" i="1"/>
  <c r="B329" i="1"/>
  <c r="C329" i="1"/>
  <c r="D329" i="1"/>
  <c r="E329" i="1"/>
  <c r="F329" i="1"/>
  <c r="B330" i="1"/>
  <c r="C330" i="1"/>
  <c r="D330" i="1"/>
  <c r="E330" i="1"/>
  <c r="F330" i="1"/>
  <c r="B331" i="1"/>
  <c r="C331" i="1"/>
  <c r="D331" i="1"/>
  <c r="E331" i="1"/>
  <c r="F331" i="1"/>
  <c r="B332" i="1"/>
  <c r="C332" i="1"/>
  <c r="D332" i="1"/>
  <c r="E332" i="1"/>
  <c r="F332" i="1"/>
  <c r="B333" i="1"/>
  <c r="C333" i="1"/>
  <c r="D333" i="1"/>
  <c r="E333" i="1"/>
  <c r="F333" i="1"/>
  <c r="B334" i="1"/>
  <c r="C334" i="1"/>
  <c r="D334" i="1"/>
  <c r="E334" i="1"/>
  <c r="F334" i="1"/>
  <c r="B335" i="1"/>
  <c r="C335" i="1"/>
  <c r="D335" i="1"/>
  <c r="E335" i="1"/>
  <c r="F335" i="1"/>
  <c r="B336" i="1"/>
  <c r="C336" i="1"/>
  <c r="D336" i="1"/>
  <c r="E336" i="1"/>
  <c r="F336" i="1"/>
  <c r="B337" i="1"/>
  <c r="C337" i="1"/>
  <c r="D337" i="1"/>
  <c r="E337" i="1"/>
  <c r="F337" i="1"/>
  <c r="B338" i="1"/>
  <c r="C338" i="1"/>
  <c r="D338" i="1"/>
  <c r="E338" i="1"/>
  <c r="F338" i="1"/>
  <c r="B339" i="1"/>
  <c r="C339" i="1"/>
  <c r="D339" i="1"/>
  <c r="E339" i="1"/>
  <c r="F339" i="1"/>
  <c r="B340" i="1"/>
  <c r="C340" i="1"/>
  <c r="D340" i="1"/>
  <c r="E340" i="1"/>
  <c r="F340" i="1"/>
  <c r="B341" i="1"/>
  <c r="C341" i="1"/>
  <c r="D341" i="1"/>
  <c r="E341" i="1"/>
  <c r="F341" i="1"/>
  <c r="B342" i="1"/>
  <c r="C342" i="1"/>
  <c r="D342" i="1"/>
  <c r="E342" i="1"/>
  <c r="F342" i="1"/>
  <c r="B343" i="1"/>
  <c r="C343" i="1"/>
  <c r="D343" i="1"/>
  <c r="E343" i="1"/>
  <c r="F343" i="1"/>
  <c r="B344" i="1"/>
  <c r="C344" i="1"/>
  <c r="D344" i="1"/>
  <c r="E344" i="1"/>
  <c r="F344" i="1"/>
  <c r="B345" i="1"/>
  <c r="C345" i="1"/>
  <c r="D345" i="1"/>
  <c r="E345" i="1"/>
  <c r="F345" i="1"/>
  <c r="B346" i="1"/>
  <c r="C346" i="1"/>
  <c r="D346" i="1"/>
  <c r="E346" i="1"/>
  <c r="F346" i="1"/>
  <c r="B347" i="1"/>
  <c r="C347" i="1"/>
  <c r="D347" i="1"/>
  <c r="E347" i="1"/>
  <c r="F347" i="1"/>
  <c r="B348" i="1"/>
  <c r="C348" i="1"/>
  <c r="D348" i="1"/>
  <c r="E348" i="1"/>
  <c r="F348" i="1"/>
  <c r="B349" i="1"/>
  <c r="C349" i="1"/>
  <c r="D349" i="1"/>
  <c r="E349" i="1"/>
  <c r="F349" i="1"/>
  <c r="B350" i="1"/>
  <c r="C350" i="1"/>
  <c r="D350" i="1"/>
  <c r="E350" i="1"/>
  <c r="F350" i="1"/>
  <c r="B351" i="1"/>
  <c r="C351" i="1"/>
  <c r="D351" i="1"/>
  <c r="E351" i="1"/>
  <c r="F351" i="1"/>
  <c r="B352" i="1"/>
  <c r="C352" i="1"/>
  <c r="D352" i="1"/>
  <c r="E352" i="1"/>
  <c r="F352" i="1"/>
  <c r="B353" i="1"/>
  <c r="C353" i="1"/>
  <c r="D353" i="1"/>
  <c r="E353" i="1"/>
  <c r="F353" i="1"/>
  <c r="B354" i="1"/>
  <c r="C354" i="1"/>
  <c r="D354" i="1"/>
  <c r="E354" i="1"/>
  <c r="F354" i="1"/>
  <c r="B355" i="1"/>
  <c r="C355" i="1"/>
  <c r="D355" i="1"/>
  <c r="E355" i="1"/>
  <c r="F355" i="1"/>
  <c r="B356" i="1"/>
  <c r="C356" i="1"/>
  <c r="D356" i="1"/>
  <c r="E356" i="1"/>
  <c r="F356" i="1"/>
  <c r="B357" i="1"/>
  <c r="C357" i="1"/>
  <c r="D357" i="1"/>
  <c r="E357" i="1"/>
  <c r="F357" i="1"/>
  <c r="B358" i="1"/>
  <c r="C358" i="1"/>
  <c r="D358" i="1"/>
  <c r="E358" i="1"/>
  <c r="F358" i="1"/>
  <c r="B359" i="1"/>
  <c r="C359" i="1"/>
  <c r="D359" i="1"/>
  <c r="E359" i="1"/>
  <c r="F359" i="1"/>
  <c r="B360" i="1"/>
  <c r="C360" i="1"/>
  <c r="D360" i="1"/>
  <c r="E360" i="1"/>
  <c r="F360" i="1"/>
  <c r="B361" i="1"/>
  <c r="C361" i="1"/>
  <c r="D361" i="1"/>
  <c r="E361" i="1"/>
  <c r="F361" i="1"/>
  <c r="B362" i="1"/>
  <c r="C362" i="1"/>
  <c r="D362" i="1"/>
  <c r="E362" i="1"/>
  <c r="F362" i="1"/>
  <c r="B363" i="1"/>
  <c r="C363" i="1"/>
  <c r="D363" i="1"/>
  <c r="E363" i="1"/>
  <c r="F363" i="1"/>
  <c r="B364" i="1"/>
  <c r="C364" i="1"/>
  <c r="D364" i="1"/>
  <c r="E364" i="1"/>
  <c r="F364" i="1"/>
  <c r="B365" i="1"/>
  <c r="C365" i="1"/>
  <c r="D365" i="1"/>
  <c r="E365" i="1"/>
  <c r="F365" i="1"/>
  <c r="B366" i="1"/>
  <c r="C366" i="1"/>
  <c r="D366" i="1"/>
  <c r="E366" i="1"/>
  <c r="F366" i="1"/>
  <c r="B367" i="1"/>
  <c r="C367" i="1"/>
  <c r="D367" i="1"/>
  <c r="E367" i="1"/>
  <c r="F367" i="1"/>
  <c r="B368" i="1"/>
  <c r="C368" i="1"/>
  <c r="D368" i="1"/>
  <c r="E368" i="1"/>
  <c r="F368" i="1"/>
  <c r="B369" i="1"/>
  <c r="C369" i="1"/>
  <c r="D369" i="1"/>
  <c r="E369" i="1"/>
  <c r="F369" i="1"/>
  <c r="B370" i="1"/>
  <c r="C370" i="1"/>
  <c r="D370" i="1"/>
  <c r="E370" i="1"/>
  <c r="F370" i="1"/>
  <c r="B371" i="1"/>
  <c r="C371" i="1"/>
  <c r="D371" i="1"/>
  <c r="E371" i="1"/>
  <c r="F371" i="1"/>
  <c r="B372" i="1"/>
  <c r="C372" i="1"/>
  <c r="D372" i="1"/>
  <c r="E372" i="1"/>
  <c r="F372" i="1"/>
  <c r="B373" i="1"/>
  <c r="C373" i="1"/>
  <c r="D373" i="1"/>
  <c r="E373" i="1"/>
  <c r="F373" i="1"/>
  <c r="B374" i="1"/>
  <c r="C374" i="1"/>
  <c r="D374" i="1"/>
  <c r="E374" i="1"/>
  <c r="F374" i="1"/>
  <c r="B375" i="1"/>
  <c r="C375" i="1"/>
  <c r="D375" i="1"/>
  <c r="E375" i="1"/>
  <c r="F375" i="1"/>
  <c r="B376" i="1"/>
  <c r="C376" i="1"/>
  <c r="D376" i="1"/>
  <c r="E376" i="1"/>
  <c r="F376" i="1"/>
  <c r="B377" i="1"/>
  <c r="C377" i="1"/>
  <c r="D377" i="1"/>
  <c r="E377" i="1"/>
  <c r="F377" i="1"/>
  <c r="B378" i="1"/>
  <c r="C378" i="1"/>
  <c r="D378" i="1"/>
  <c r="E378" i="1"/>
  <c r="F378" i="1"/>
  <c r="B379" i="1"/>
  <c r="C379" i="1"/>
  <c r="D379" i="1"/>
  <c r="E379" i="1"/>
  <c r="F379" i="1"/>
  <c r="B380" i="1"/>
  <c r="C380" i="1"/>
  <c r="D380" i="1"/>
  <c r="E380" i="1"/>
  <c r="F380" i="1"/>
  <c r="B381" i="1"/>
  <c r="C381" i="1"/>
  <c r="D381" i="1"/>
  <c r="E381" i="1"/>
  <c r="F381" i="1"/>
  <c r="B382" i="1"/>
  <c r="C382" i="1"/>
  <c r="D382" i="1"/>
  <c r="E382" i="1"/>
  <c r="F382" i="1"/>
  <c r="B383" i="1"/>
  <c r="C383" i="1"/>
  <c r="D383" i="1"/>
  <c r="E383" i="1"/>
  <c r="F383" i="1"/>
  <c r="B384" i="1"/>
  <c r="C384" i="1"/>
  <c r="D384" i="1"/>
  <c r="E384" i="1"/>
  <c r="F384" i="1"/>
  <c r="B385" i="1"/>
  <c r="C385" i="1"/>
  <c r="D385" i="1"/>
  <c r="E385" i="1"/>
  <c r="F385" i="1"/>
  <c r="B386" i="1"/>
  <c r="C386" i="1"/>
  <c r="D386" i="1"/>
  <c r="E386" i="1"/>
  <c r="F386" i="1"/>
  <c r="B387" i="1"/>
  <c r="C387" i="1"/>
  <c r="D387" i="1"/>
  <c r="E387" i="1"/>
  <c r="F387" i="1"/>
  <c r="B388" i="1"/>
  <c r="C388" i="1"/>
  <c r="D388" i="1"/>
  <c r="E388" i="1"/>
  <c r="F388" i="1"/>
  <c r="B389" i="1"/>
  <c r="C389" i="1"/>
  <c r="D389" i="1"/>
  <c r="E389" i="1"/>
  <c r="F389" i="1"/>
  <c r="B390" i="1"/>
  <c r="C390" i="1"/>
  <c r="D390" i="1"/>
  <c r="E390" i="1"/>
  <c r="F390" i="1"/>
  <c r="B391" i="1"/>
  <c r="C391" i="1"/>
  <c r="D391" i="1"/>
  <c r="E391" i="1"/>
  <c r="F391" i="1"/>
  <c r="B392" i="1"/>
  <c r="C392" i="1"/>
  <c r="D392" i="1"/>
  <c r="E392" i="1"/>
  <c r="F392" i="1"/>
  <c r="B393" i="1"/>
  <c r="C393" i="1"/>
  <c r="D393" i="1"/>
  <c r="E393" i="1"/>
  <c r="F393" i="1"/>
  <c r="B394" i="1"/>
  <c r="C394" i="1"/>
  <c r="D394" i="1"/>
  <c r="E394" i="1"/>
  <c r="F394" i="1"/>
  <c r="B395" i="1"/>
  <c r="C395" i="1"/>
  <c r="D395" i="1"/>
  <c r="E395" i="1"/>
  <c r="F395" i="1"/>
  <c r="B396" i="1"/>
  <c r="C396" i="1"/>
  <c r="D396" i="1"/>
  <c r="E396" i="1"/>
  <c r="F396" i="1"/>
  <c r="B397" i="1"/>
  <c r="C397" i="1"/>
  <c r="D397" i="1"/>
  <c r="E397" i="1"/>
  <c r="F397" i="1"/>
  <c r="B398" i="1"/>
  <c r="C398" i="1"/>
  <c r="D398" i="1"/>
  <c r="E398" i="1"/>
  <c r="F398" i="1"/>
  <c r="B399" i="1"/>
  <c r="C399" i="1"/>
  <c r="D399" i="1"/>
  <c r="E399" i="1"/>
  <c r="F399" i="1"/>
  <c r="B400" i="1"/>
  <c r="C400" i="1"/>
  <c r="D400" i="1"/>
  <c r="E400" i="1"/>
  <c r="F400" i="1"/>
  <c r="B401" i="1"/>
  <c r="C401" i="1"/>
  <c r="D401" i="1"/>
  <c r="E401" i="1"/>
  <c r="F401" i="1"/>
  <c r="B402" i="1"/>
  <c r="C402" i="1"/>
  <c r="D402" i="1"/>
  <c r="E402" i="1"/>
  <c r="F402" i="1"/>
  <c r="B403" i="1"/>
  <c r="C403" i="1"/>
  <c r="D403" i="1"/>
  <c r="E403" i="1"/>
  <c r="F403" i="1"/>
  <c r="B404" i="1"/>
  <c r="C404" i="1"/>
  <c r="D404" i="1"/>
  <c r="E404" i="1"/>
  <c r="F404" i="1"/>
  <c r="B405" i="1"/>
  <c r="C405" i="1"/>
  <c r="D405" i="1"/>
  <c r="E405" i="1"/>
  <c r="F405" i="1"/>
  <c r="B406" i="1"/>
  <c r="C406" i="1"/>
  <c r="D406" i="1"/>
  <c r="E406" i="1"/>
  <c r="F406" i="1"/>
  <c r="B407" i="1"/>
  <c r="C407" i="1"/>
  <c r="D407" i="1"/>
  <c r="E407" i="1"/>
  <c r="F407" i="1"/>
  <c r="B408" i="1"/>
  <c r="C408" i="1"/>
  <c r="D408" i="1"/>
  <c r="E408" i="1"/>
  <c r="F408" i="1"/>
  <c r="B409" i="1"/>
  <c r="C409" i="1"/>
  <c r="D409" i="1"/>
  <c r="E409" i="1"/>
  <c r="F409" i="1"/>
  <c r="B410" i="1"/>
  <c r="C410" i="1"/>
  <c r="D410" i="1"/>
  <c r="E410" i="1"/>
  <c r="F410" i="1"/>
  <c r="B411" i="1"/>
  <c r="C411" i="1"/>
  <c r="D411" i="1"/>
  <c r="E411" i="1"/>
  <c r="F411" i="1"/>
  <c r="B412" i="1"/>
  <c r="C412" i="1"/>
  <c r="D412" i="1"/>
  <c r="E412" i="1"/>
  <c r="F412" i="1"/>
  <c r="B413" i="1"/>
  <c r="C413" i="1"/>
  <c r="D413" i="1"/>
  <c r="E413" i="1"/>
  <c r="F413" i="1"/>
  <c r="B414" i="1"/>
  <c r="C414" i="1"/>
  <c r="D414" i="1"/>
  <c r="E414" i="1"/>
  <c r="F414" i="1"/>
  <c r="B415" i="1"/>
  <c r="C415" i="1"/>
  <c r="D415" i="1"/>
  <c r="E415" i="1"/>
  <c r="F415" i="1"/>
  <c r="B416" i="1"/>
  <c r="C416" i="1"/>
  <c r="D416" i="1"/>
  <c r="E416" i="1"/>
  <c r="F416" i="1"/>
  <c r="B417" i="1"/>
  <c r="C417" i="1"/>
  <c r="D417" i="1"/>
  <c r="E417" i="1"/>
  <c r="F417" i="1"/>
  <c r="B418" i="1"/>
  <c r="C418" i="1"/>
  <c r="D418" i="1"/>
  <c r="E418" i="1"/>
  <c r="F418" i="1"/>
  <c r="B419" i="1"/>
  <c r="C419" i="1"/>
  <c r="D419" i="1"/>
  <c r="E419" i="1"/>
  <c r="F419" i="1"/>
  <c r="B420" i="1"/>
  <c r="C420" i="1"/>
  <c r="D420" i="1"/>
  <c r="E420" i="1"/>
  <c r="F420" i="1"/>
  <c r="B421" i="1"/>
  <c r="C421" i="1"/>
  <c r="D421" i="1"/>
  <c r="E421" i="1"/>
  <c r="F421" i="1"/>
  <c r="B422" i="1"/>
  <c r="C422" i="1"/>
  <c r="D422" i="1"/>
  <c r="E422" i="1"/>
  <c r="F422" i="1"/>
  <c r="B423" i="1"/>
  <c r="C423" i="1"/>
  <c r="D423" i="1"/>
  <c r="E423" i="1"/>
  <c r="F423" i="1"/>
  <c r="B424" i="1"/>
  <c r="C424" i="1"/>
  <c r="D424" i="1"/>
  <c r="E424" i="1"/>
  <c r="F424" i="1"/>
  <c r="B425" i="1"/>
  <c r="C425" i="1"/>
  <c r="D425" i="1"/>
  <c r="E425" i="1"/>
  <c r="F425" i="1"/>
  <c r="B426" i="1"/>
  <c r="C426" i="1"/>
  <c r="D426" i="1"/>
  <c r="E426" i="1"/>
  <c r="F426" i="1"/>
  <c r="B427" i="1"/>
  <c r="C427" i="1"/>
  <c r="D427" i="1"/>
  <c r="E427" i="1"/>
  <c r="F427" i="1"/>
  <c r="B428" i="1"/>
  <c r="C428" i="1"/>
  <c r="D428" i="1"/>
  <c r="E428" i="1"/>
  <c r="F428" i="1"/>
  <c r="B429" i="1"/>
  <c r="C429" i="1"/>
  <c r="D429" i="1"/>
  <c r="E429" i="1"/>
  <c r="F429" i="1"/>
  <c r="B430" i="1"/>
  <c r="C430" i="1"/>
  <c r="D430" i="1"/>
  <c r="E430" i="1"/>
  <c r="F430" i="1"/>
  <c r="B431" i="1"/>
  <c r="C431" i="1"/>
  <c r="D431" i="1"/>
  <c r="E431" i="1"/>
  <c r="F431" i="1"/>
  <c r="B432" i="1"/>
  <c r="C432" i="1"/>
  <c r="D432" i="1"/>
  <c r="E432" i="1"/>
  <c r="F432" i="1"/>
  <c r="B433" i="1"/>
  <c r="C433" i="1"/>
  <c r="D433" i="1"/>
  <c r="E433" i="1"/>
  <c r="F433" i="1"/>
  <c r="B434" i="1"/>
  <c r="C434" i="1"/>
  <c r="D434" i="1"/>
  <c r="E434" i="1"/>
  <c r="F434" i="1"/>
  <c r="B435" i="1"/>
  <c r="C435" i="1"/>
  <c r="D435" i="1"/>
  <c r="E435" i="1"/>
  <c r="F435" i="1"/>
  <c r="B436" i="1"/>
  <c r="C436" i="1"/>
  <c r="D436" i="1"/>
  <c r="E436" i="1"/>
  <c r="F436" i="1"/>
  <c r="B437" i="1"/>
  <c r="C437" i="1"/>
  <c r="D437" i="1"/>
  <c r="E437" i="1"/>
  <c r="F437" i="1"/>
  <c r="B438" i="1"/>
  <c r="C438" i="1"/>
  <c r="D438" i="1"/>
  <c r="E438" i="1"/>
  <c r="F438" i="1"/>
  <c r="B439" i="1"/>
  <c r="C439" i="1"/>
  <c r="D439" i="1"/>
  <c r="E439" i="1"/>
  <c r="F439" i="1"/>
  <c r="B440" i="1"/>
  <c r="C440" i="1"/>
  <c r="D440" i="1"/>
  <c r="E440" i="1"/>
  <c r="F440" i="1"/>
  <c r="B441" i="1"/>
  <c r="C441" i="1"/>
  <c r="D441" i="1"/>
  <c r="E441" i="1"/>
  <c r="F441" i="1"/>
  <c r="B442" i="1"/>
  <c r="C442" i="1"/>
  <c r="D442" i="1"/>
  <c r="E442" i="1"/>
  <c r="F442" i="1"/>
  <c r="B443" i="1"/>
  <c r="C443" i="1"/>
  <c r="D443" i="1"/>
  <c r="E443" i="1"/>
  <c r="F443" i="1"/>
  <c r="B444" i="1"/>
  <c r="C444" i="1"/>
  <c r="D444" i="1"/>
  <c r="E444" i="1"/>
  <c r="F444" i="1"/>
  <c r="B445" i="1"/>
  <c r="C445" i="1"/>
  <c r="D445" i="1"/>
  <c r="E445" i="1"/>
  <c r="F445" i="1"/>
  <c r="B446" i="1"/>
  <c r="C446" i="1"/>
  <c r="D446" i="1"/>
  <c r="E446" i="1"/>
  <c r="F446" i="1"/>
  <c r="B447" i="1"/>
  <c r="C447" i="1"/>
  <c r="D447" i="1"/>
  <c r="E447" i="1"/>
  <c r="F447" i="1"/>
  <c r="B448" i="1"/>
  <c r="C448" i="1"/>
  <c r="D448" i="1"/>
  <c r="E448" i="1"/>
  <c r="F448" i="1"/>
  <c r="B449" i="1"/>
  <c r="C449" i="1"/>
  <c r="D449" i="1"/>
  <c r="E449" i="1"/>
  <c r="F449" i="1"/>
  <c r="B450" i="1"/>
  <c r="C450" i="1"/>
  <c r="D450" i="1"/>
  <c r="E450" i="1"/>
  <c r="F450" i="1"/>
  <c r="B451" i="1"/>
  <c r="C451" i="1"/>
  <c r="D451" i="1"/>
  <c r="E451" i="1"/>
  <c r="F451" i="1"/>
  <c r="B452" i="1"/>
  <c r="C452" i="1"/>
  <c r="D452" i="1"/>
  <c r="E452" i="1"/>
  <c r="F452" i="1"/>
  <c r="B453" i="1"/>
  <c r="C453" i="1"/>
  <c r="D453" i="1"/>
  <c r="E453" i="1"/>
  <c r="F453" i="1"/>
  <c r="B454" i="1"/>
  <c r="C454" i="1"/>
  <c r="D454" i="1"/>
  <c r="E454" i="1"/>
  <c r="F454" i="1"/>
  <c r="B455" i="1"/>
  <c r="C455" i="1"/>
  <c r="D455" i="1"/>
  <c r="E455" i="1"/>
  <c r="F455" i="1"/>
  <c r="B456" i="1"/>
  <c r="C456" i="1"/>
  <c r="D456" i="1"/>
  <c r="E456" i="1"/>
  <c r="F456" i="1"/>
  <c r="B457" i="1"/>
  <c r="C457" i="1"/>
  <c r="D457" i="1"/>
  <c r="E457" i="1"/>
  <c r="F457" i="1"/>
  <c r="B458" i="1"/>
  <c r="C458" i="1"/>
  <c r="D458" i="1"/>
  <c r="E458" i="1"/>
  <c r="F458" i="1"/>
  <c r="B459" i="1"/>
  <c r="C459" i="1"/>
  <c r="D459" i="1"/>
  <c r="E459" i="1"/>
  <c r="F459" i="1"/>
  <c r="B460" i="1"/>
  <c r="C460" i="1"/>
  <c r="D460" i="1"/>
  <c r="E460" i="1"/>
  <c r="F460" i="1"/>
  <c r="B461" i="1"/>
  <c r="C461" i="1"/>
  <c r="D461" i="1"/>
  <c r="E461" i="1"/>
  <c r="F461" i="1"/>
  <c r="B462" i="1"/>
  <c r="C462" i="1"/>
  <c r="D462" i="1"/>
  <c r="E462" i="1"/>
  <c r="F462" i="1"/>
  <c r="B463" i="1"/>
  <c r="C463" i="1"/>
  <c r="D463" i="1"/>
  <c r="E463" i="1"/>
  <c r="F463" i="1"/>
  <c r="B464" i="1"/>
  <c r="C464" i="1"/>
  <c r="D464" i="1"/>
  <c r="E464" i="1"/>
  <c r="F464" i="1"/>
  <c r="B465" i="1"/>
  <c r="C465" i="1"/>
  <c r="D465" i="1"/>
  <c r="E465" i="1"/>
  <c r="F465" i="1"/>
  <c r="B466" i="1"/>
  <c r="C466" i="1"/>
  <c r="D466" i="1"/>
  <c r="E466" i="1"/>
  <c r="F466" i="1"/>
  <c r="B467" i="1"/>
  <c r="C467" i="1"/>
  <c r="D467" i="1"/>
  <c r="E467" i="1"/>
  <c r="F467" i="1"/>
  <c r="B468" i="1"/>
  <c r="C468" i="1"/>
  <c r="D468" i="1"/>
  <c r="E468" i="1"/>
  <c r="F468" i="1"/>
  <c r="B469" i="1"/>
  <c r="C469" i="1"/>
  <c r="D469" i="1"/>
  <c r="E469" i="1"/>
  <c r="F469" i="1"/>
  <c r="B470" i="1"/>
  <c r="C470" i="1"/>
  <c r="D470" i="1"/>
  <c r="E470" i="1"/>
  <c r="F470" i="1"/>
  <c r="B471" i="1"/>
  <c r="C471" i="1"/>
  <c r="D471" i="1"/>
  <c r="E471" i="1"/>
  <c r="F471" i="1"/>
  <c r="B472" i="1"/>
  <c r="C472" i="1"/>
  <c r="D472" i="1"/>
  <c r="E472" i="1"/>
  <c r="F472" i="1"/>
  <c r="B473" i="1"/>
  <c r="C473" i="1"/>
  <c r="D473" i="1"/>
  <c r="E473" i="1"/>
  <c r="F473" i="1"/>
  <c r="B474" i="1"/>
  <c r="C474" i="1"/>
  <c r="D474" i="1"/>
  <c r="E474" i="1"/>
  <c r="F474" i="1"/>
  <c r="B475" i="1"/>
  <c r="C475" i="1"/>
  <c r="D475" i="1"/>
  <c r="E475" i="1"/>
  <c r="F475" i="1"/>
  <c r="B476" i="1"/>
  <c r="C476" i="1"/>
  <c r="D476" i="1"/>
  <c r="E476" i="1"/>
  <c r="F476" i="1"/>
  <c r="B477" i="1"/>
  <c r="C477" i="1"/>
  <c r="D477" i="1"/>
  <c r="E477" i="1"/>
  <c r="F477" i="1"/>
  <c r="B478" i="1"/>
  <c r="C478" i="1"/>
  <c r="D478" i="1"/>
  <c r="E478" i="1"/>
  <c r="F478" i="1"/>
  <c r="B479" i="1"/>
  <c r="C479" i="1"/>
  <c r="D479" i="1"/>
  <c r="E479" i="1"/>
  <c r="F479" i="1"/>
  <c r="B480" i="1"/>
  <c r="C480" i="1"/>
  <c r="D480" i="1"/>
  <c r="E480" i="1"/>
  <c r="F480" i="1"/>
  <c r="B481" i="1"/>
  <c r="C481" i="1"/>
  <c r="D481" i="1"/>
  <c r="E481" i="1"/>
  <c r="F481" i="1"/>
  <c r="B482" i="1"/>
  <c r="C482" i="1"/>
  <c r="D482" i="1"/>
  <c r="E482" i="1"/>
  <c r="F482" i="1"/>
  <c r="B483" i="1"/>
  <c r="C483" i="1"/>
  <c r="D483" i="1"/>
  <c r="E483" i="1"/>
  <c r="F483" i="1"/>
  <c r="B484" i="1"/>
  <c r="C484" i="1"/>
  <c r="D484" i="1"/>
  <c r="E484" i="1"/>
  <c r="F484" i="1"/>
  <c r="B485" i="1"/>
  <c r="C485" i="1"/>
  <c r="D485" i="1"/>
  <c r="E485" i="1"/>
  <c r="F485" i="1"/>
  <c r="B486" i="1"/>
  <c r="C486" i="1"/>
  <c r="D486" i="1"/>
  <c r="E486" i="1"/>
  <c r="F486" i="1"/>
  <c r="B487" i="1"/>
  <c r="C487" i="1"/>
  <c r="D487" i="1"/>
  <c r="E487" i="1"/>
  <c r="F487" i="1"/>
  <c r="B488" i="1"/>
  <c r="C488" i="1"/>
  <c r="D488" i="1"/>
  <c r="E488" i="1"/>
  <c r="F488" i="1"/>
  <c r="B489" i="1"/>
  <c r="C489" i="1"/>
  <c r="D489" i="1"/>
  <c r="E489" i="1"/>
  <c r="F489" i="1"/>
  <c r="B490" i="1"/>
  <c r="C490" i="1"/>
  <c r="D490" i="1"/>
  <c r="E490" i="1"/>
  <c r="F490" i="1"/>
  <c r="B491" i="1"/>
  <c r="C491" i="1"/>
  <c r="D491" i="1"/>
  <c r="E491" i="1"/>
  <c r="F491" i="1"/>
  <c r="B492" i="1"/>
  <c r="C492" i="1"/>
  <c r="D492" i="1"/>
  <c r="E492" i="1"/>
  <c r="F492" i="1"/>
  <c r="B493" i="1"/>
  <c r="C493" i="1"/>
  <c r="D493" i="1"/>
  <c r="E493" i="1"/>
  <c r="F493" i="1"/>
  <c r="B494" i="1"/>
  <c r="C494" i="1"/>
  <c r="D494" i="1"/>
  <c r="E494" i="1"/>
  <c r="F494" i="1"/>
  <c r="B495" i="1"/>
  <c r="C495" i="1"/>
  <c r="D495" i="1"/>
  <c r="E495" i="1"/>
  <c r="F495" i="1"/>
  <c r="B496" i="1"/>
  <c r="C496" i="1"/>
  <c r="D496" i="1"/>
  <c r="E496" i="1"/>
  <c r="F496" i="1"/>
  <c r="B497" i="1"/>
  <c r="C497" i="1"/>
  <c r="D497" i="1"/>
  <c r="E497" i="1"/>
  <c r="F497" i="1"/>
  <c r="B498" i="1"/>
  <c r="C498" i="1"/>
  <c r="D498" i="1"/>
  <c r="E498" i="1"/>
  <c r="F498" i="1"/>
  <c r="B499" i="1"/>
  <c r="C499" i="1"/>
  <c r="D499" i="1"/>
  <c r="E499" i="1"/>
  <c r="F499" i="1"/>
  <c r="B500" i="1"/>
  <c r="C500" i="1"/>
  <c r="D500" i="1"/>
  <c r="E500" i="1"/>
  <c r="F500" i="1"/>
  <c r="B501" i="1"/>
  <c r="C501" i="1"/>
  <c r="D501" i="1"/>
  <c r="E501" i="1"/>
  <c r="F501" i="1"/>
  <c r="B502" i="1"/>
  <c r="C502" i="1"/>
  <c r="D502" i="1"/>
  <c r="E502" i="1"/>
  <c r="F502" i="1"/>
  <c r="B503" i="1"/>
  <c r="C503" i="1"/>
  <c r="D503" i="1"/>
  <c r="E503" i="1"/>
  <c r="F503" i="1"/>
  <c r="B504" i="1"/>
  <c r="C504" i="1"/>
  <c r="D504" i="1"/>
  <c r="E504" i="1"/>
  <c r="F504" i="1"/>
  <c r="B505" i="1"/>
  <c r="C505" i="1"/>
  <c r="D505" i="1"/>
  <c r="E505" i="1"/>
  <c r="F505" i="1"/>
  <c r="B506" i="1"/>
  <c r="C506" i="1"/>
  <c r="D506" i="1"/>
  <c r="E506" i="1"/>
  <c r="F506" i="1"/>
  <c r="B529" i="1"/>
  <c r="C529" i="1"/>
  <c r="D529" i="1"/>
  <c r="E529" i="1"/>
  <c r="F529" i="1"/>
  <c r="B530" i="1"/>
  <c r="C530" i="1"/>
  <c r="D530" i="1"/>
  <c r="E530" i="1"/>
  <c r="F530" i="1"/>
  <c r="B531" i="1"/>
  <c r="C531" i="1"/>
  <c r="D531" i="1"/>
  <c r="E531" i="1"/>
  <c r="F531" i="1"/>
  <c r="B532" i="1"/>
  <c r="C532" i="1"/>
  <c r="D532" i="1"/>
  <c r="E532" i="1"/>
  <c r="F532" i="1"/>
  <c r="B533" i="1"/>
  <c r="C533" i="1"/>
  <c r="D533" i="1"/>
  <c r="E533" i="1"/>
  <c r="F533" i="1"/>
  <c r="B534" i="1"/>
  <c r="C534" i="1"/>
  <c r="D534" i="1"/>
  <c r="E534" i="1"/>
  <c r="F534" i="1"/>
  <c r="B535" i="1"/>
  <c r="C535" i="1"/>
  <c r="D535" i="1"/>
  <c r="E535" i="1"/>
  <c r="F535" i="1"/>
  <c r="B545" i="1"/>
  <c r="C545" i="1"/>
  <c r="D545" i="1"/>
  <c r="E545" i="1"/>
  <c r="F545" i="1"/>
  <c r="B546" i="1"/>
  <c r="C546" i="1"/>
  <c r="D546" i="1"/>
  <c r="E546" i="1"/>
  <c r="F546" i="1"/>
  <c r="B547" i="1"/>
  <c r="C547" i="1"/>
  <c r="D547" i="1"/>
  <c r="E547" i="1"/>
  <c r="F547" i="1"/>
  <c r="B548" i="1"/>
  <c r="C548" i="1"/>
  <c r="D548" i="1"/>
  <c r="E548" i="1"/>
  <c r="F548" i="1"/>
  <c r="B549" i="1"/>
  <c r="C549" i="1"/>
  <c r="D549" i="1"/>
  <c r="E549" i="1"/>
  <c r="F549" i="1"/>
  <c r="B550" i="1"/>
  <c r="C550" i="1"/>
  <c r="D550" i="1"/>
  <c r="E550" i="1"/>
  <c r="F550" i="1"/>
  <c r="B551" i="1"/>
  <c r="C551" i="1"/>
  <c r="D551" i="1"/>
  <c r="E551" i="1"/>
  <c r="F551" i="1"/>
  <c r="B552" i="1"/>
  <c r="C552" i="1"/>
  <c r="D552" i="1"/>
  <c r="E552" i="1"/>
  <c r="F552" i="1"/>
  <c r="B553" i="1"/>
  <c r="C553" i="1"/>
  <c r="D553" i="1"/>
  <c r="E553" i="1"/>
  <c r="F553" i="1"/>
  <c r="B554" i="1"/>
  <c r="C554" i="1"/>
  <c r="D554" i="1"/>
  <c r="E554" i="1"/>
  <c r="F554" i="1"/>
  <c r="B555" i="1"/>
  <c r="C555" i="1"/>
  <c r="D555" i="1"/>
  <c r="E555" i="1"/>
  <c r="F555" i="1"/>
  <c r="B556" i="1"/>
  <c r="C556" i="1"/>
  <c r="D556" i="1"/>
  <c r="E556" i="1"/>
  <c r="F556" i="1"/>
  <c r="B557" i="1"/>
  <c r="C557" i="1"/>
  <c r="D557" i="1"/>
  <c r="E557" i="1"/>
  <c r="F557" i="1"/>
  <c r="B558" i="1"/>
  <c r="C558" i="1"/>
  <c r="D558" i="1"/>
  <c r="E558" i="1"/>
  <c r="F558" i="1"/>
  <c r="B559" i="1"/>
  <c r="C559" i="1"/>
  <c r="D559" i="1"/>
  <c r="E559" i="1"/>
  <c r="F559" i="1"/>
  <c r="B560" i="1"/>
  <c r="C560" i="1"/>
  <c r="D560" i="1"/>
  <c r="E560" i="1"/>
  <c r="F560" i="1"/>
  <c r="B569" i="1"/>
  <c r="C569" i="1"/>
  <c r="D569" i="1"/>
  <c r="E569" i="1"/>
  <c r="F569" i="1"/>
  <c r="B570" i="1"/>
  <c r="C570" i="1"/>
  <c r="D570" i="1"/>
  <c r="E570" i="1"/>
  <c r="F570" i="1"/>
  <c r="B571" i="1"/>
  <c r="C571" i="1"/>
  <c r="D571" i="1"/>
  <c r="E571" i="1"/>
  <c r="F571" i="1"/>
  <c r="B572" i="1"/>
  <c r="C572" i="1"/>
  <c r="D572" i="1"/>
  <c r="E572" i="1"/>
  <c r="F572" i="1"/>
  <c r="B573" i="1"/>
  <c r="C573" i="1"/>
  <c r="D573" i="1"/>
  <c r="E573" i="1"/>
  <c r="F573" i="1"/>
  <c r="B574" i="1"/>
  <c r="C574" i="1"/>
  <c r="D574" i="1"/>
  <c r="E574" i="1"/>
  <c r="F574" i="1"/>
  <c r="B575" i="1"/>
  <c r="C575" i="1"/>
  <c r="D575" i="1"/>
  <c r="E575" i="1"/>
  <c r="F575" i="1"/>
  <c r="B576" i="1"/>
  <c r="C576" i="1"/>
  <c r="D576" i="1"/>
  <c r="E576" i="1"/>
  <c r="F576" i="1"/>
  <c r="B577" i="1"/>
  <c r="C577" i="1"/>
  <c r="D577" i="1"/>
  <c r="E577" i="1"/>
  <c r="F577" i="1"/>
  <c r="B578" i="1"/>
  <c r="C578" i="1"/>
  <c r="D578" i="1"/>
  <c r="E578" i="1"/>
  <c r="F578" i="1"/>
  <c r="B579" i="1"/>
  <c r="C579" i="1"/>
  <c r="D579" i="1"/>
  <c r="E579" i="1"/>
  <c r="F579" i="1"/>
  <c r="B580" i="1"/>
  <c r="C580" i="1"/>
  <c r="D580" i="1"/>
  <c r="E580" i="1"/>
  <c r="F580" i="1"/>
  <c r="B581" i="1"/>
  <c r="C581" i="1"/>
  <c r="D581" i="1"/>
  <c r="E581" i="1"/>
  <c r="F581" i="1"/>
  <c r="B582" i="1"/>
  <c r="C582" i="1"/>
  <c r="D582" i="1"/>
  <c r="E582" i="1"/>
  <c r="F582" i="1"/>
  <c r="B583" i="1"/>
  <c r="C583" i="1"/>
  <c r="D583" i="1"/>
  <c r="E583" i="1"/>
  <c r="F583" i="1"/>
  <c r="B584" i="1"/>
  <c r="C584" i="1"/>
  <c r="D584" i="1"/>
  <c r="E584" i="1"/>
  <c r="F584" i="1"/>
  <c r="B585" i="1"/>
  <c r="C585" i="1"/>
  <c r="D585" i="1"/>
  <c r="E585" i="1"/>
  <c r="F585" i="1"/>
</calcChain>
</file>

<file path=xl/sharedStrings.xml><?xml version="1.0" encoding="utf-8"?>
<sst xmlns="http://schemas.openxmlformats.org/spreadsheetml/2006/main" count="69" uniqueCount="16">
  <si>
    <t>Selling Code</t>
  </si>
  <si>
    <t>Product Name</t>
  </si>
  <si>
    <t>Colour Code</t>
  </si>
  <si>
    <t>Colour Description</t>
  </si>
  <si>
    <t>Size Code</t>
  </si>
  <si>
    <t>Wholesale Price</t>
  </si>
  <si>
    <t>Retail Price</t>
  </si>
  <si>
    <t>Bild</t>
  </si>
  <si>
    <t xml:space="preserve"> </t>
  </si>
  <si>
    <t>Menge</t>
  </si>
  <si>
    <t>Gesamtbrutto</t>
  </si>
  <si>
    <t>B000</t>
  </si>
  <si>
    <t>Black</t>
  </si>
  <si>
    <t>Y100418</t>
  </si>
  <si>
    <t>EK nach Rabatt</t>
  </si>
  <si>
    <t>BEEMOTION SHOES BLACK SOLE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</si>
</sst>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* #,##0.00\ &quot;€&quot;_-;\-* #,##0.00\ &quot;€&quot;_-;_-* &quot;-&quot;??\ &quot;€&quot;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0">
    <xf numFmtId="0" fontId="0" fillId="0" borderId="0" xfId="0"/>
    <xf numFmtId="44" fontId="0" fillId="0" borderId="0" xfId="1" applyFont="1"/>
    <xf numFmtId="0" fontId="16" fillId="0" borderId="0" xfId="0" applyFont="1"/>
    <xf numFmtId="0" fontId="0" fillId="0" borderId="10" xfId="0" applyBorder="1"/>
    <xf numFmtId="44" fontId="0" fillId="0" borderId="10" xfId="1" applyFont="1" applyBorder="1"/>
    <xf numFmtId="44" fontId="0" fillId="0" borderId="10" xfId="0" applyNumberFormat="1" applyBorder="1"/>
    <xf numFmtId="0" fontId="16" fillId="0" borderId="11" xfId="0" applyFont="1" applyBorder="1"/>
    <xf numFmtId="0" fontId="16" fillId="0" borderId="12" xfId="0" applyFont="1" applyBorder="1"/>
    <xf numFmtId="44" fontId="16" fillId="0" borderId="12" xfId="1" applyFont="1" applyBorder="1"/>
    <xf numFmtId="0" fontId="16" fillId="0" borderId="13" xfId="0" applyFont="1" applyBorder="1"/>
    <xf numFmtId="0" fontId="16" fillId="0" borderId="12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14" xfId="0" applyBorder="1"/>
    <xf numFmtId="0" fontId="0" fillId="0" borderId="15" xfId="0" applyBorder="1"/>
    <xf numFmtId="0" fontId="0" fillId="0" borderId="15" xfId="0" applyFill="1" applyBorder="1" applyAlignment="1">
      <alignment horizontal="center"/>
    </xf>
    <xf numFmtId="44" fontId="0" fillId="0" borderId="15" xfId="1" applyFont="1" applyBorder="1"/>
    <xf numFmtId="44" fontId="0" fillId="0" borderId="15" xfId="0" applyNumberFormat="1" applyBorder="1"/>
    <xf numFmtId="44" fontId="0" fillId="0" borderId="16" xfId="0" applyNumberFormat="1" applyBorder="1"/>
    <xf numFmtId="0" fontId="0" fillId="0" borderId="17" xfId="0" applyBorder="1"/>
    <xf numFmtId="44" fontId="0" fillId="0" borderId="18" xfId="0" applyNumberFormat="1" applyBorder="1"/>
    <xf numFmtId="0" fontId="0" fillId="0" borderId="19" xfId="0" applyBorder="1"/>
    <xf numFmtId="0" fontId="0" fillId="0" borderId="20" xfId="0" applyBorder="1"/>
    <xf numFmtId="0" fontId="0" fillId="0" borderId="20" xfId="0" applyFill="1" applyBorder="1" applyAlignment="1">
      <alignment horizontal="center"/>
    </xf>
    <xf numFmtId="44" fontId="0" fillId="0" borderId="20" xfId="1" applyFont="1" applyBorder="1"/>
    <xf numFmtId="44" fontId="0" fillId="0" borderId="20" xfId="0" applyNumberFormat="1" applyBorder="1"/>
    <xf numFmtId="44" fontId="0" fillId="0" borderId="21" xfId="0" applyNumberFormat="1" applyBorder="1"/>
    <xf numFmtId="2" fontId="0" fillId="0" borderId="15" xfId="0" applyNumberFormat="1" applyBorder="1"/>
    <xf numFmtId="0" fontId="16" fillId="0" borderId="22" xfId="0" applyFont="1" applyBorder="1"/>
    <xf numFmtId="0" fontId="16" fillId="0" borderId="23" xfId="0" applyFont="1" applyBorder="1"/>
    <xf numFmtId="0" fontId="16" fillId="0" borderId="23" xfId="0" applyFont="1" applyFill="1" applyBorder="1" applyAlignment="1">
      <alignment horizontal="center"/>
    </xf>
    <xf numFmtId="44" fontId="16" fillId="0" borderId="23" xfId="1" applyFont="1" applyBorder="1"/>
    <xf numFmtId="44" fontId="16" fillId="0" borderId="23" xfId="0" applyNumberFormat="1" applyFont="1" applyBorder="1"/>
    <xf numFmtId="44" fontId="16" fillId="0" borderId="24" xfId="0" applyNumberFormat="1" applyFont="1" applyBorder="1"/>
    <xf numFmtId="0" fontId="0" fillId="0" borderId="11" xfId="0" applyBorder="1"/>
    <xf numFmtId="0" fontId="0" fillId="0" borderId="12" xfId="0" applyBorder="1"/>
    <xf numFmtId="0" fontId="0" fillId="0" borderId="12" xfId="0" applyFill="1" applyBorder="1" applyAlignment="1">
      <alignment horizontal="center"/>
    </xf>
    <xf numFmtId="44" fontId="0" fillId="0" borderId="12" xfId="1" applyFont="1" applyBorder="1"/>
    <xf numFmtId="44" fontId="0" fillId="0" borderId="12" xfId="0" applyNumberFormat="1" applyBorder="1"/>
    <xf numFmtId="44" fontId="0" fillId="0" borderId="13" xfId="0" applyNumberFormat="1" applyBorder="1"/>
  </cellXfs>
  <cellStyles count="43">
    <cellStyle name="20 % - Akzent1" xfId="20" builtinId="30" customBuiltin="1"/>
    <cellStyle name="20 % - Akzent2" xfId="24" builtinId="34" customBuiltin="1"/>
    <cellStyle name="20 % - Akzent3" xfId="28" builtinId="38" customBuiltin="1"/>
    <cellStyle name="20 % - Akzent4" xfId="32" builtinId="42" customBuiltin="1"/>
    <cellStyle name="20 % - Akzent5" xfId="36" builtinId="46" customBuiltin="1"/>
    <cellStyle name="20 % - Akzent6" xfId="40" builtinId="50" customBuiltin="1"/>
    <cellStyle name="40 % - Akzent1" xfId="21" builtinId="31" customBuiltin="1"/>
    <cellStyle name="40 % - Akzent2" xfId="25" builtinId="35" customBuiltin="1"/>
    <cellStyle name="40 % - Akzent3" xfId="29" builtinId="39" customBuiltin="1"/>
    <cellStyle name="40 % - Akzent4" xfId="33" builtinId="43" customBuiltin="1"/>
    <cellStyle name="40 % - Akzent5" xfId="37" builtinId="47" customBuiltin="1"/>
    <cellStyle name="40 % - Akzent6" xfId="41" builtinId="51" customBuiltin="1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8" builtinId="25" customBuiltin="1"/>
    <cellStyle name="Erklärender Text" xfId="17" builtinId="53" customBuiltin="1"/>
    <cellStyle name="Gut" xfId="7" builtinId="26" customBuiltin="1"/>
    <cellStyle name="Neutral" xfId="9" builtinId="28" customBuiltin="1"/>
    <cellStyle name="Notiz" xfId="16" builtinId="10" customBuiltin="1"/>
    <cellStyle name="Schlecht" xfId="8" builtinId="27" customBuiltin="1"/>
    <cellStyle name="Standard" xfId="0" builtinId="0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Verknüpfte Zelle" xfId="13" builtinId="24" customBuiltin="1"/>
    <cellStyle name="Währung" xfId="1" builtinId="4"/>
    <cellStyle name="Warnender Text" xfId="15" builtinId="11" customBuiltin="1"/>
    <cellStyle name="Zelle überprüfe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2</xdr:row>
      <xdr:rowOff>9525</xdr:rowOff>
    </xdr:from>
    <xdr:to>
      <xdr:col>0</xdr:col>
      <xdr:colOff>1460025</xdr:colOff>
      <xdr:row>8</xdr:row>
      <xdr:rowOff>126525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C25A308C-CBB6-4219-AE20-1CD7782DE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400050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485</xdr:row>
      <xdr:rowOff>9525</xdr:rowOff>
    </xdr:from>
    <xdr:to>
      <xdr:col>0</xdr:col>
      <xdr:colOff>1488600</xdr:colOff>
      <xdr:row>491</xdr:row>
      <xdr:rowOff>126525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A5D74E17-481F-40E5-8500-95B440682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92821125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463</xdr:row>
      <xdr:rowOff>9525</xdr:rowOff>
    </xdr:from>
    <xdr:to>
      <xdr:col>0</xdr:col>
      <xdr:colOff>1545750</xdr:colOff>
      <xdr:row>469</xdr:row>
      <xdr:rowOff>126525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6CE6DC2E-CB37-456E-9F63-1CAC769E0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0" y="88611075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496</xdr:row>
      <xdr:rowOff>9525</xdr:rowOff>
    </xdr:from>
    <xdr:to>
      <xdr:col>0</xdr:col>
      <xdr:colOff>1536225</xdr:colOff>
      <xdr:row>502</xdr:row>
      <xdr:rowOff>126525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42F08EC8-F5C9-417A-8EAB-CFB07771E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6225" y="94926150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314325</xdr:colOff>
      <xdr:row>473</xdr:row>
      <xdr:rowOff>180975</xdr:rowOff>
    </xdr:from>
    <xdr:to>
      <xdr:col>0</xdr:col>
      <xdr:colOff>1574325</xdr:colOff>
      <xdr:row>480</xdr:row>
      <xdr:rowOff>107475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4BE649E3-FBB9-4C63-A226-C76645C55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4325" y="90697050"/>
          <a:ext cx="1260000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381506</xdr:colOff>
      <xdr:row>455</xdr:row>
      <xdr:rowOff>76201</xdr:rowOff>
    </xdr:from>
    <xdr:to>
      <xdr:col>0</xdr:col>
      <xdr:colOff>1543556</xdr:colOff>
      <xdr:row>461</xdr:row>
      <xdr:rowOff>95251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id="{56FAAECD-22D8-4B02-8383-341C2275D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506" y="87144226"/>
          <a:ext cx="1162050" cy="116205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507</xdr:row>
      <xdr:rowOff>16838</xdr:rowOff>
    </xdr:from>
    <xdr:to>
      <xdr:col>0</xdr:col>
      <xdr:colOff>1819741</xdr:colOff>
      <xdr:row>513</xdr:row>
      <xdr:rowOff>133838</xdr:rowOff>
    </xdr:to>
    <xdr:pic>
      <xdr:nvPicPr>
        <xdr:cNvPr id="54" name="Grafik 53">
          <a:extLst>
            <a:ext uri="{FF2B5EF4-FFF2-40B4-BE49-F238E27FC236}">
              <a16:creationId xmlns:a16="http://schemas.microsoft.com/office/drawing/2014/main" id="{57977254-39A0-4DDE-A46F-27499F105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250" y="97038488"/>
          <a:ext cx="1724491" cy="1260000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517</xdr:row>
      <xdr:rowOff>180975</xdr:rowOff>
    </xdr:from>
    <xdr:to>
      <xdr:col>0</xdr:col>
      <xdr:colOff>1545750</xdr:colOff>
      <xdr:row>524</xdr:row>
      <xdr:rowOff>107475</xdr:rowOff>
    </xdr:to>
    <xdr:pic>
      <xdr:nvPicPr>
        <xdr:cNvPr id="55" name="Grafik 54">
          <a:extLst>
            <a:ext uri="{FF2B5EF4-FFF2-40B4-BE49-F238E27FC236}">
              <a16:creationId xmlns:a16="http://schemas.microsoft.com/office/drawing/2014/main" id="{2CA631B2-B8CF-437B-9EE5-EB2178D47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5750" y="99117150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544</xdr:row>
      <xdr:rowOff>66675</xdr:rowOff>
    </xdr:from>
    <xdr:to>
      <xdr:col>0</xdr:col>
      <xdr:colOff>1536225</xdr:colOff>
      <xdr:row>550</xdr:row>
      <xdr:rowOff>183675</xdr:rowOff>
    </xdr:to>
    <xdr:pic>
      <xdr:nvPicPr>
        <xdr:cNvPr id="57" name="Grafik 56">
          <a:extLst>
            <a:ext uri="{FF2B5EF4-FFF2-40B4-BE49-F238E27FC236}">
              <a16:creationId xmlns:a16="http://schemas.microsoft.com/office/drawing/2014/main" id="{FB317F15-619F-4C4B-8218-432D56DD7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76225" y="104174925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526</xdr:row>
      <xdr:rowOff>161925</xdr:rowOff>
    </xdr:from>
    <xdr:to>
      <xdr:col>0</xdr:col>
      <xdr:colOff>1526700</xdr:colOff>
      <xdr:row>533</xdr:row>
      <xdr:rowOff>88425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7A67C7B6-BA63-4C84-85B7-278CBD3F3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6700" y="100822125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552</xdr:row>
      <xdr:rowOff>47625</xdr:rowOff>
    </xdr:from>
    <xdr:to>
      <xdr:col>0</xdr:col>
      <xdr:colOff>1526700</xdr:colOff>
      <xdr:row>558</xdr:row>
      <xdr:rowOff>164625</xdr:rowOff>
    </xdr:to>
    <xdr:pic>
      <xdr:nvPicPr>
        <xdr:cNvPr id="59" name="Grafik 58">
          <a:extLst>
            <a:ext uri="{FF2B5EF4-FFF2-40B4-BE49-F238E27FC236}">
              <a16:creationId xmlns:a16="http://schemas.microsoft.com/office/drawing/2014/main" id="{7703DC6D-AC58-4B1E-A8B7-AD09BBC62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6700" y="105689400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568</xdr:row>
      <xdr:rowOff>152400</xdr:rowOff>
    </xdr:from>
    <xdr:to>
      <xdr:col>0</xdr:col>
      <xdr:colOff>1526700</xdr:colOff>
      <xdr:row>575</xdr:row>
      <xdr:rowOff>78900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EFA5A45B-28C7-4BD0-91FE-E8F450232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6700" y="108861225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361950</xdr:colOff>
      <xdr:row>577</xdr:row>
      <xdr:rowOff>28575</xdr:rowOff>
    </xdr:from>
    <xdr:to>
      <xdr:col>0</xdr:col>
      <xdr:colOff>1621950</xdr:colOff>
      <xdr:row>583</xdr:row>
      <xdr:rowOff>145575</xdr:rowOff>
    </xdr:to>
    <xdr:pic>
      <xdr:nvPicPr>
        <xdr:cNvPr id="61" name="Grafik 60">
          <a:extLst>
            <a:ext uri="{FF2B5EF4-FFF2-40B4-BE49-F238E27FC236}">
              <a16:creationId xmlns:a16="http://schemas.microsoft.com/office/drawing/2014/main" id="{20AC06BE-4F3A-41B8-A461-4C4EA22AA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1950" y="110461425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535</xdr:row>
      <xdr:rowOff>123825</xdr:rowOff>
    </xdr:from>
    <xdr:to>
      <xdr:col>0</xdr:col>
      <xdr:colOff>1563346</xdr:colOff>
      <xdr:row>542</xdr:row>
      <xdr:rowOff>50325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B7C2248F-BA28-4E28-9CF2-8839210EC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8601" y="102508050"/>
          <a:ext cx="1334745" cy="1260000"/>
        </a:xfrm>
        <a:prstGeom prst="rect">
          <a:avLst/>
        </a:prstGeom>
      </xdr:spPr>
    </xdr:pic>
    <xdr:clientData/>
  </xdr:twoCellAnchor>
  <xdr:twoCellAnchor>
    <xdr:from>
      <xdr:col>0</xdr:col>
      <xdr:colOff>323850</xdr:colOff>
      <xdr:row>560</xdr:row>
      <xdr:rowOff>76200</xdr:rowOff>
    </xdr:from>
    <xdr:to>
      <xdr:col>0</xdr:col>
      <xdr:colOff>1658595</xdr:colOff>
      <xdr:row>567</xdr:row>
      <xdr:rowOff>2700</xdr:rowOff>
    </xdr:to>
    <xdr:pic>
      <xdr:nvPicPr>
        <xdr:cNvPr id="63" name="Grafik 62">
          <a:extLst>
            <a:ext uri="{FF2B5EF4-FFF2-40B4-BE49-F238E27FC236}">
              <a16:creationId xmlns:a16="http://schemas.microsoft.com/office/drawing/2014/main" id="{CCCE5236-FB85-4836-B728-2DD71BB2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23850" y="107251500"/>
          <a:ext cx="1334745" cy="1260000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445</xdr:row>
      <xdr:rowOff>47625</xdr:rowOff>
    </xdr:from>
    <xdr:to>
      <xdr:col>0</xdr:col>
      <xdr:colOff>1530909</xdr:colOff>
      <xdr:row>451</xdr:row>
      <xdr:rowOff>164625</xdr:rowOff>
    </xdr:to>
    <xdr:pic>
      <xdr:nvPicPr>
        <xdr:cNvPr id="141" name="Grafik 140">
          <a:extLst>
            <a:ext uri="{FF2B5EF4-FFF2-40B4-BE49-F238E27FC236}">
              <a16:creationId xmlns:a16="http://schemas.microsoft.com/office/drawing/2014/main" id="{D18675F2-9AC2-405F-8BE3-2135F94E1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6225" y="85201125"/>
          <a:ext cx="1254684" cy="1260000"/>
        </a:xfrm>
        <a:prstGeom prst="rect">
          <a:avLst/>
        </a:prstGeom>
      </xdr:spPr>
    </xdr:pic>
    <xdr:clientData/>
  </xdr:twoCellAnchor>
  <xdr:twoCellAnchor>
    <xdr:from>
      <xdr:col>0</xdr:col>
      <xdr:colOff>314325</xdr:colOff>
      <xdr:row>434</xdr:row>
      <xdr:rowOff>95250</xdr:rowOff>
    </xdr:from>
    <xdr:to>
      <xdr:col>0</xdr:col>
      <xdr:colOff>1574325</xdr:colOff>
      <xdr:row>441</xdr:row>
      <xdr:rowOff>21750</xdr:rowOff>
    </xdr:to>
    <xdr:pic>
      <xdr:nvPicPr>
        <xdr:cNvPr id="143" name="Grafik 142">
          <a:extLst>
            <a:ext uri="{FF2B5EF4-FFF2-40B4-BE49-F238E27FC236}">
              <a16:creationId xmlns:a16="http://schemas.microsoft.com/office/drawing/2014/main" id="{656022FC-5E35-473F-BBB5-8F5157F83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4325" y="83143725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342900</xdr:colOff>
      <xdr:row>420</xdr:row>
      <xdr:rowOff>85725</xdr:rowOff>
    </xdr:from>
    <xdr:to>
      <xdr:col>0</xdr:col>
      <xdr:colOff>1602900</xdr:colOff>
      <xdr:row>427</xdr:row>
      <xdr:rowOff>12225</xdr:rowOff>
    </xdr:to>
    <xdr:pic>
      <xdr:nvPicPr>
        <xdr:cNvPr id="144" name="Grafik 143">
          <a:extLst>
            <a:ext uri="{FF2B5EF4-FFF2-40B4-BE49-F238E27FC236}">
              <a16:creationId xmlns:a16="http://schemas.microsoft.com/office/drawing/2014/main" id="{3FB7E74C-1A09-4BE0-82DA-6150A1B5D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2900" y="80457675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314325</xdr:colOff>
      <xdr:row>406</xdr:row>
      <xdr:rowOff>95250</xdr:rowOff>
    </xdr:from>
    <xdr:to>
      <xdr:col>0</xdr:col>
      <xdr:colOff>1574325</xdr:colOff>
      <xdr:row>413</xdr:row>
      <xdr:rowOff>21750</xdr:rowOff>
    </xdr:to>
    <xdr:pic>
      <xdr:nvPicPr>
        <xdr:cNvPr id="145" name="Grafik 144">
          <a:extLst>
            <a:ext uri="{FF2B5EF4-FFF2-40B4-BE49-F238E27FC236}">
              <a16:creationId xmlns:a16="http://schemas.microsoft.com/office/drawing/2014/main" id="{2B3EE7E4-54D7-436C-9054-161ACB7B6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14325" y="77790675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342900</xdr:colOff>
      <xdr:row>388</xdr:row>
      <xdr:rowOff>95250</xdr:rowOff>
    </xdr:from>
    <xdr:to>
      <xdr:col>0</xdr:col>
      <xdr:colOff>1602900</xdr:colOff>
      <xdr:row>395</xdr:row>
      <xdr:rowOff>21750</xdr:rowOff>
    </xdr:to>
    <xdr:pic>
      <xdr:nvPicPr>
        <xdr:cNvPr id="146" name="Grafik 145">
          <a:extLst>
            <a:ext uri="{FF2B5EF4-FFF2-40B4-BE49-F238E27FC236}">
              <a16:creationId xmlns:a16="http://schemas.microsoft.com/office/drawing/2014/main" id="{BCE6E0BD-CE21-41AF-9D56-A0EA7F228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2900" y="74352150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323850</xdr:colOff>
      <xdr:row>336</xdr:row>
      <xdr:rowOff>76200</xdr:rowOff>
    </xdr:from>
    <xdr:to>
      <xdr:col>0</xdr:col>
      <xdr:colOff>1583850</xdr:colOff>
      <xdr:row>343</xdr:row>
      <xdr:rowOff>2700</xdr:rowOff>
    </xdr:to>
    <xdr:pic>
      <xdr:nvPicPr>
        <xdr:cNvPr id="147" name="Grafik 146">
          <a:extLst>
            <a:ext uri="{FF2B5EF4-FFF2-40B4-BE49-F238E27FC236}">
              <a16:creationId xmlns:a16="http://schemas.microsoft.com/office/drawing/2014/main" id="{29CFDA7E-C97A-4C82-9599-4A3CBC7E0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23850" y="64398525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373</xdr:row>
      <xdr:rowOff>95250</xdr:rowOff>
    </xdr:from>
    <xdr:to>
      <xdr:col>0</xdr:col>
      <xdr:colOff>1626159</xdr:colOff>
      <xdr:row>380</xdr:row>
      <xdr:rowOff>21750</xdr:rowOff>
    </xdr:to>
    <xdr:pic>
      <xdr:nvPicPr>
        <xdr:cNvPr id="148" name="Grafik 147">
          <a:extLst>
            <a:ext uri="{FF2B5EF4-FFF2-40B4-BE49-F238E27FC236}">
              <a16:creationId xmlns:a16="http://schemas.microsoft.com/office/drawing/2014/main" id="{35A593CF-4AF9-4B20-87BB-DF1BE0FDD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71475" y="71485125"/>
          <a:ext cx="1254684" cy="1260000"/>
        </a:xfrm>
        <a:prstGeom prst="rect">
          <a:avLst/>
        </a:prstGeom>
      </xdr:spPr>
    </xdr:pic>
    <xdr:clientData/>
  </xdr:twoCellAnchor>
  <xdr:twoCellAnchor>
    <xdr:from>
      <xdr:col>0</xdr:col>
      <xdr:colOff>371475</xdr:colOff>
      <xdr:row>354</xdr:row>
      <xdr:rowOff>76200</xdr:rowOff>
    </xdr:from>
    <xdr:to>
      <xdr:col>0</xdr:col>
      <xdr:colOff>1626159</xdr:colOff>
      <xdr:row>361</xdr:row>
      <xdr:rowOff>2700</xdr:rowOff>
    </xdr:to>
    <xdr:pic>
      <xdr:nvPicPr>
        <xdr:cNvPr id="149" name="Grafik 148">
          <a:extLst>
            <a:ext uri="{FF2B5EF4-FFF2-40B4-BE49-F238E27FC236}">
              <a16:creationId xmlns:a16="http://schemas.microsoft.com/office/drawing/2014/main" id="{C258252C-A880-4C67-8C10-C2DB80B16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71475" y="67837050"/>
          <a:ext cx="1254684" cy="1260000"/>
        </a:xfrm>
        <a:prstGeom prst="rect">
          <a:avLst/>
        </a:prstGeom>
      </xdr:spPr>
    </xdr:pic>
    <xdr:clientData/>
  </xdr:twoCellAnchor>
  <xdr:twoCellAnchor>
    <xdr:from>
      <xdr:col>0</xdr:col>
      <xdr:colOff>295275</xdr:colOff>
      <xdr:row>321</xdr:row>
      <xdr:rowOff>76200</xdr:rowOff>
    </xdr:from>
    <xdr:to>
      <xdr:col>0</xdr:col>
      <xdr:colOff>1555275</xdr:colOff>
      <xdr:row>328</xdr:row>
      <xdr:rowOff>2700</xdr:rowOff>
    </xdr:to>
    <xdr:pic>
      <xdr:nvPicPr>
        <xdr:cNvPr id="150" name="Grafik 149">
          <a:extLst>
            <a:ext uri="{FF2B5EF4-FFF2-40B4-BE49-F238E27FC236}">
              <a16:creationId xmlns:a16="http://schemas.microsoft.com/office/drawing/2014/main" id="{3919C827-B7B0-47E7-A8DD-898F5B06D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95275" y="61531500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275</xdr:row>
      <xdr:rowOff>85725</xdr:rowOff>
    </xdr:from>
    <xdr:to>
      <xdr:col>0</xdr:col>
      <xdr:colOff>1536225</xdr:colOff>
      <xdr:row>282</xdr:row>
      <xdr:rowOff>12225</xdr:rowOff>
    </xdr:to>
    <xdr:pic>
      <xdr:nvPicPr>
        <xdr:cNvPr id="151" name="Grafik 150">
          <a:extLst>
            <a:ext uri="{FF2B5EF4-FFF2-40B4-BE49-F238E27FC236}">
              <a16:creationId xmlns:a16="http://schemas.microsoft.com/office/drawing/2014/main" id="{0F91061B-9CA6-40F1-A343-658633DD1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76225" y="52749450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237</xdr:row>
      <xdr:rowOff>66675</xdr:rowOff>
    </xdr:from>
    <xdr:to>
      <xdr:col>0</xdr:col>
      <xdr:colOff>1559484</xdr:colOff>
      <xdr:row>243</xdr:row>
      <xdr:rowOff>183675</xdr:rowOff>
    </xdr:to>
    <xdr:pic>
      <xdr:nvPicPr>
        <xdr:cNvPr id="152" name="Grafik 151">
          <a:extLst>
            <a:ext uri="{FF2B5EF4-FFF2-40B4-BE49-F238E27FC236}">
              <a16:creationId xmlns:a16="http://schemas.microsoft.com/office/drawing/2014/main" id="{4916E1C8-7354-4A4F-9504-9862D0A24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4800" y="45472350"/>
          <a:ext cx="1254684" cy="1260000"/>
        </a:xfrm>
        <a:prstGeom prst="rect">
          <a:avLst/>
        </a:prstGeom>
      </xdr:spPr>
    </xdr:pic>
    <xdr:clientData/>
  </xdr:twoCellAnchor>
  <xdr:twoCellAnchor>
    <xdr:from>
      <xdr:col>0</xdr:col>
      <xdr:colOff>333375</xdr:colOff>
      <xdr:row>307</xdr:row>
      <xdr:rowOff>47625</xdr:rowOff>
    </xdr:from>
    <xdr:to>
      <xdr:col>0</xdr:col>
      <xdr:colOff>1593375</xdr:colOff>
      <xdr:row>313</xdr:row>
      <xdr:rowOff>164625</xdr:rowOff>
    </xdr:to>
    <xdr:pic>
      <xdr:nvPicPr>
        <xdr:cNvPr id="153" name="Grafik 152">
          <a:extLst>
            <a:ext uri="{FF2B5EF4-FFF2-40B4-BE49-F238E27FC236}">
              <a16:creationId xmlns:a16="http://schemas.microsoft.com/office/drawing/2014/main" id="{5810EF21-9122-4991-95CE-3485FEB5C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33375" y="58826400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342900</xdr:colOff>
      <xdr:row>256</xdr:row>
      <xdr:rowOff>85725</xdr:rowOff>
    </xdr:from>
    <xdr:to>
      <xdr:col>0</xdr:col>
      <xdr:colOff>1602900</xdr:colOff>
      <xdr:row>263</xdr:row>
      <xdr:rowOff>12225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D2AB89EE-408B-4F19-861A-5F3CC4745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42900" y="49120425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333375</xdr:colOff>
      <xdr:row>293</xdr:row>
      <xdr:rowOff>85725</xdr:rowOff>
    </xdr:from>
    <xdr:to>
      <xdr:col>0</xdr:col>
      <xdr:colOff>1593375</xdr:colOff>
      <xdr:row>300</xdr:row>
      <xdr:rowOff>12225</xdr:rowOff>
    </xdr:to>
    <xdr:pic>
      <xdr:nvPicPr>
        <xdr:cNvPr id="155" name="Grafik 154">
          <a:extLst>
            <a:ext uri="{FF2B5EF4-FFF2-40B4-BE49-F238E27FC236}">
              <a16:creationId xmlns:a16="http://schemas.microsoft.com/office/drawing/2014/main" id="{AE7D2E2A-A6A4-47C7-92F0-D0A06294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33375" y="56187975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11</xdr:row>
      <xdr:rowOff>142875</xdr:rowOff>
    </xdr:from>
    <xdr:to>
      <xdr:col>0</xdr:col>
      <xdr:colOff>1511638</xdr:colOff>
      <xdr:row>18</xdr:row>
      <xdr:rowOff>69375</xdr:rowOff>
    </xdr:to>
    <xdr:pic>
      <xdr:nvPicPr>
        <xdr:cNvPr id="156" name="Grafik 155">
          <a:extLst>
            <a:ext uri="{FF2B5EF4-FFF2-40B4-BE49-F238E27FC236}">
              <a16:creationId xmlns:a16="http://schemas.microsoft.com/office/drawing/2014/main" id="{E5691B0B-D8E0-4E70-9D4C-26D72B34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2257425"/>
          <a:ext cx="1254463" cy="12600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20</xdr:row>
      <xdr:rowOff>85725</xdr:rowOff>
    </xdr:from>
    <xdr:to>
      <xdr:col>0</xdr:col>
      <xdr:colOff>1564579</xdr:colOff>
      <xdr:row>27</xdr:row>
      <xdr:rowOff>12225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539FE2AC-20AA-4EBE-BE1D-00F285C68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04800" y="3924300"/>
          <a:ext cx="1259779" cy="1260000"/>
        </a:xfrm>
        <a:prstGeom prst="rect">
          <a:avLst/>
        </a:prstGeom>
      </xdr:spPr>
    </xdr:pic>
    <xdr:clientData/>
  </xdr:twoCellAnchor>
  <xdr:twoCellAnchor>
    <xdr:from>
      <xdr:col>0</xdr:col>
      <xdr:colOff>295275</xdr:colOff>
      <xdr:row>29</xdr:row>
      <xdr:rowOff>114300</xdr:rowOff>
    </xdr:from>
    <xdr:to>
      <xdr:col>0</xdr:col>
      <xdr:colOff>1568955</xdr:colOff>
      <xdr:row>36</xdr:row>
      <xdr:rowOff>40800</xdr:rowOff>
    </xdr:to>
    <xdr:pic>
      <xdr:nvPicPr>
        <xdr:cNvPr id="158" name="Grafik 157">
          <a:extLst>
            <a:ext uri="{FF2B5EF4-FFF2-40B4-BE49-F238E27FC236}">
              <a16:creationId xmlns:a16="http://schemas.microsoft.com/office/drawing/2014/main" id="{ECF16107-5637-4E60-81C4-37ADC2359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95275" y="5676900"/>
          <a:ext cx="1273680" cy="1260000"/>
        </a:xfrm>
        <a:prstGeom prst="rect">
          <a:avLst/>
        </a:prstGeom>
      </xdr:spPr>
    </xdr:pic>
    <xdr:clientData/>
  </xdr:twoCellAnchor>
  <xdr:twoCellAnchor>
    <xdr:from>
      <xdr:col>0</xdr:col>
      <xdr:colOff>323850</xdr:colOff>
      <xdr:row>38</xdr:row>
      <xdr:rowOff>104775</xdr:rowOff>
    </xdr:from>
    <xdr:to>
      <xdr:col>0</xdr:col>
      <xdr:colOff>1583850</xdr:colOff>
      <xdr:row>45</xdr:row>
      <xdr:rowOff>31275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3E1D82B1-DE4B-413A-9EC8-4803D9C88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23850" y="7391400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333375</xdr:colOff>
      <xdr:row>47</xdr:row>
      <xdr:rowOff>133350</xdr:rowOff>
    </xdr:from>
    <xdr:to>
      <xdr:col>0</xdr:col>
      <xdr:colOff>1593375</xdr:colOff>
      <xdr:row>54</xdr:row>
      <xdr:rowOff>59850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2E1D1907-2B10-4FF7-90C3-010D6249A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33375" y="9144000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342900</xdr:colOff>
      <xdr:row>55</xdr:row>
      <xdr:rowOff>171450</xdr:rowOff>
    </xdr:from>
    <xdr:to>
      <xdr:col>0</xdr:col>
      <xdr:colOff>1605678</xdr:colOff>
      <xdr:row>62</xdr:row>
      <xdr:rowOff>97950</xdr:rowOff>
    </xdr:to>
    <xdr:pic>
      <xdr:nvPicPr>
        <xdr:cNvPr id="161" name="Grafik 160">
          <a:extLst>
            <a:ext uri="{FF2B5EF4-FFF2-40B4-BE49-F238E27FC236}">
              <a16:creationId xmlns:a16="http://schemas.microsoft.com/office/drawing/2014/main" id="{2A67C94E-1A32-474C-AC8B-DAD0CAA9B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42900" y="10715625"/>
          <a:ext cx="1262778" cy="1260000"/>
        </a:xfrm>
        <a:prstGeom prst="rect">
          <a:avLst/>
        </a:prstGeom>
      </xdr:spPr>
    </xdr:pic>
    <xdr:clientData/>
  </xdr:twoCellAnchor>
  <xdr:twoCellAnchor>
    <xdr:from>
      <xdr:col>0</xdr:col>
      <xdr:colOff>314325</xdr:colOff>
      <xdr:row>65</xdr:row>
      <xdr:rowOff>123825</xdr:rowOff>
    </xdr:from>
    <xdr:to>
      <xdr:col>0</xdr:col>
      <xdr:colOff>1568788</xdr:colOff>
      <xdr:row>72</xdr:row>
      <xdr:rowOff>50325</xdr:rowOff>
    </xdr:to>
    <xdr:pic>
      <xdr:nvPicPr>
        <xdr:cNvPr id="162" name="Grafik 161">
          <a:extLst>
            <a:ext uri="{FF2B5EF4-FFF2-40B4-BE49-F238E27FC236}">
              <a16:creationId xmlns:a16="http://schemas.microsoft.com/office/drawing/2014/main" id="{D5A2B269-1D46-4E96-9C54-CDA098E01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14325" y="12582525"/>
          <a:ext cx="1254463" cy="1260000"/>
        </a:xfrm>
        <a:prstGeom prst="rect">
          <a:avLst/>
        </a:prstGeom>
      </xdr:spPr>
    </xdr:pic>
    <xdr:clientData/>
  </xdr:twoCellAnchor>
  <xdr:twoCellAnchor>
    <xdr:from>
      <xdr:col>0</xdr:col>
      <xdr:colOff>390526</xdr:colOff>
      <xdr:row>74</xdr:row>
      <xdr:rowOff>104775</xdr:rowOff>
    </xdr:from>
    <xdr:to>
      <xdr:col>0</xdr:col>
      <xdr:colOff>1658609</xdr:colOff>
      <xdr:row>81</xdr:row>
      <xdr:rowOff>31275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2CACB8FA-FD53-4B43-8653-5CBC08D04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90526" y="14287500"/>
          <a:ext cx="1268083" cy="1260000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94</xdr:row>
      <xdr:rowOff>95250</xdr:rowOff>
    </xdr:from>
    <xdr:to>
      <xdr:col>0</xdr:col>
      <xdr:colOff>1551089</xdr:colOff>
      <xdr:row>101</xdr:row>
      <xdr:rowOff>21750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37EB8558-7F6A-4C53-B035-044AB428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85750" y="18107025"/>
          <a:ext cx="1265339" cy="1260000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113</xdr:row>
      <xdr:rowOff>123825</xdr:rowOff>
    </xdr:from>
    <xdr:to>
      <xdr:col>0</xdr:col>
      <xdr:colOff>1545529</xdr:colOff>
      <xdr:row>120</xdr:row>
      <xdr:rowOff>50325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5D450D23-16F2-4F73-B08D-741D103FA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85750" y="21774150"/>
          <a:ext cx="1259779" cy="1260000"/>
        </a:xfrm>
        <a:prstGeom prst="rect">
          <a:avLst/>
        </a:prstGeom>
      </xdr:spPr>
    </xdr:pic>
    <xdr:clientData/>
  </xdr:twoCellAnchor>
  <xdr:twoCellAnchor>
    <xdr:from>
      <xdr:col>0</xdr:col>
      <xdr:colOff>314325</xdr:colOff>
      <xdr:row>104</xdr:row>
      <xdr:rowOff>76200</xdr:rowOff>
    </xdr:from>
    <xdr:to>
      <xdr:col>0</xdr:col>
      <xdr:colOff>1574325</xdr:colOff>
      <xdr:row>111</xdr:row>
      <xdr:rowOff>2700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97D93F02-29BC-4EFB-B4D8-C2D6F4442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14325" y="20002500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137</xdr:row>
      <xdr:rowOff>133350</xdr:rowOff>
    </xdr:from>
    <xdr:to>
      <xdr:col>0</xdr:col>
      <xdr:colOff>1536225</xdr:colOff>
      <xdr:row>144</xdr:row>
      <xdr:rowOff>59850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1D1845F6-9426-467C-A337-A07923020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76225" y="26384250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129</xdr:row>
      <xdr:rowOff>123825</xdr:rowOff>
    </xdr:from>
    <xdr:to>
      <xdr:col>0</xdr:col>
      <xdr:colOff>1564800</xdr:colOff>
      <xdr:row>136</xdr:row>
      <xdr:rowOff>50325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B4086BD2-1DBE-4229-98B4-97584D247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04800" y="24841200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121</xdr:row>
      <xdr:rowOff>123825</xdr:rowOff>
    </xdr:from>
    <xdr:to>
      <xdr:col>0</xdr:col>
      <xdr:colOff>1545750</xdr:colOff>
      <xdr:row>128</xdr:row>
      <xdr:rowOff>50325</xdr:rowOff>
    </xdr:to>
    <xdr:pic>
      <xdr:nvPicPr>
        <xdr:cNvPr id="169" name="Grafik 168">
          <a:extLst>
            <a:ext uri="{FF2B5EF4-FFF2-40B4-BE49-F238E27FC236}">
              <a16:creationId xmlns:a16="http://schemas.microsoft.com/office/drawing/2014/main" id="{958C61C6-A4B1-4922-AE80-73E4A4D76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85750" y="23307675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361950</xdr:colOff>
      <xdr:row>84</xdr:row>
      <xdr:rowOff>76200</xdr:rowOff>
    </xdr:from>
    <xdr:to>
      <xdr:col>0</xdr:col>
      <xdr:colOff>1627511</xdr:colOff>
      <xdr:row>91</xdr:row>
      <xdr:rowOff>2700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3519F17D-63E0-4597-8AA3-FA95A0DCE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61950" y="16173450"/>
          <a:ext cx="1265561" cy="1260000"/>
        </a:xfrm>
        <a:prstGeom prst="rect">
          <a:avLst/>
        </a:prstGeom>
      </xdr:spPr>
    </xdr:pic>
    <xdr:clientData/>
  </xdr:twoCellAnchor>
  <xdr:twoCellAnchor>
    <xdr:from>
      <xdr:col>0</xdr:col>
      <xdr:colOff>311151</xdr:colOff>
      <xdr:row>156</xdr:row>
      <xdr:rowOff>92075</xdr:rowOff>
    </xdr:from>
    <xdr:to>
      <xdr:col>0</xdr:col>
      <xdr:colOff>1568604</xdr:colOff>
      <xdr:row>163</xdr:row>
      <xdr:rowOff>18575</xdr:rowOff>
    </xdr:to>
    <xdr:pic>
      <xdr:nvPicPr>
        <xdr:cNvPr id="171" name="Grafik 170">
          <a:extLst>
            <a:ext uri="{FF2B5EF4-FFF2-40B4-BE49-F238E27FC236}">
              <a16:creationId xmlns:a16="http://schemas.microsoft.com/office/drawing/2014/main" id="{61505AAE-F862-42CA-907D-6E0BC938E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11151" y="29981525"/>
          <a:ext cx="1257453" cy="1260000"/>
        </a:xfrm>
        <a:prstGeom prst="rect">
          <a:avLst/>
        </a:prstGeom>
      </xdr:spPr>
    </xdr:pic>
    <xdr:clientData/>
  </xdr:twoCellAnchor>
  <xdr:twoCellAnchor>
    <xdr:from>
      <xdr:col>0</xdr:col>
      <xdr:colOff>400050</xdr:colOff>
      <xdr:row>183</xdr:row>
      <xdr:rowOff>120650</xdr:rowOff>
    </xdr:from>
    <xdr:to>
      <xdr:col>0</xdr:col>
      <xdr:colOff>1623916</xdr:colOff>
      <xdr:row>190</xdr:row>
      <xdr:rowOff>47150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316EA841-41EA-49BE-AA28-C903C3157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00050" y="35182175"/>
          <a:ext cx="1223866" cy="1260000"/>
        </a:xfrm>
        <a:prstGeom prst="rect">
          <a:avLst/>
        </a:prstGeom>
      </xdr:spPr>
    </xdr:pic>
    <xdr:clientData/>
  </xdr:twoCellAnchor>
  <xdr:twoCellAnchor>
    <xdr:from>
      <xdr:col>0</xdr:col>
      <xdr:colOff>323851</xdr:colOff>
      <xdr:row>227</xdr:row>
      <xdr:rowOff>152400</xdr:rowOff>
    </xdr:from>
    <xdr:to>
      <xdr:col>0</xdr:col>
      <xdr:colOff>1576862</xdr:colOff>
      <xdr:row>234</xdr:row>
      <xdr:rowOff>78900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DB5FE9A0-FF46-4551-AFD5-E7A2692B5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23851" y="43643550"/>
          <a:ext cx="1253011" cy="1260000"/>
        </a:xfrm>
        <a:prstGeom prst="rect">
          <a:avLst/>
        </a:prstGeom>
      </xdr:spPr>
    </xdr:pic>
    <xdr:clientData/>
  </xdr:twoCellAnchor>
  <xdr:twoCellAnchor>
    <xdr:from>
      <xdr:col>0</xdr:col>
      <xdr:colOff>387350</xdr:colOff>
      <xdr:row>218</xdr:row>
      <xdr:rowOff>117475</xdr:rowOff>
    </xdr:from>
    <xdr:to>
      <xdr:col>0</xdr:col>
      <xdr:colOff>1641837</xdr:colOff>
      <xdr:row>225</xdr:row>
      <xdr:rowOff>43975</xdr:rowOff>
    </xdr:to>
    <xdr:pic>
      <xdr:nvPicPr>
        <xdr:cNvPr id="174" name="Grafik 173">
          <a:extLst>
            <a:ext uri="{FF2B5EF4-FFF2-40B4-BE49-F238E27FC236}">
              <a16:creationId xmlns:a16="http://schemas.microsoft.com/office/drawing/2014/main" id="{C54CBE19-D028-4896-8FF9-7C68FBE68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87350" y="41884600"/>
          <a:ext cx="1254487" cy="1260000"/>
        </a:xfrm>
        <a:prstGeom prst="rect">
          <a:avLst/>
        </a:prstGeom>
      </xdr:spPr>
    </xdr:pic>
    <xdr:clientData/>
  </xdr:twoCellAnchor>
  <xdr:twoCellAnchor>
    <xdr:from>
      <xdr:col>0</xdr:col>
      <xdr:colOff>476250</xdr:colOff>
      <xdr:row>209</xdr:row>
      <xdr:rowOff>130175</xdr:rowOff>
    </xdr:from>
    <xdr:to>
      <xdr:col>0</xdr:col>
      <xdr:colOff>1741811</xdr:colOff>
      <xdr:row>216</xdr:row>
      <xdr:rowOff>56675</xdr:rowOff>
    </xdr:to>
    <xdr:pic>
      <xdr:nvPicPr>
        <xdr:cNvPr id="175" name="Grafik 174">
          <a:extLst>
            <a:ext uri="{FF2B5EF4-FFF2-40B4-BE49-F238E27FC236}">
              <a16:creationId xmlns:a16="http://schemas.microsoft.com/office/drawing/2014/main" id="{1EA77ACF-EC46-4431-BA62-7A3FCA794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76250" y="40173275"/>
          <a:ext cx="1265561" cy="1260000"/>
        </a:xfrm>
        <a:prstGeom prst="rect">
          <a:avLst/>
        </a:prstGeom>
      </xdr:spPr>
    </xdr:pic>
    <xdr:clientData/>
  </xdr:twoCellAnchor>
  <xdr:twoCellAnchor>
    <xdr:from>
      <xdr:col>0</xdr:col>
      <xdr:colOff>438150</xdr:colOff>
      <xdr:row>200</xdr:row>
      <xdr:rowOff>73025</xdr:rowOff>
    </xdr:from>
    <xdr:to>
      <xdr:col>0</xdr:col>
      <xdr:colOff>1703711</xdr:colOff>
      <xdr:row>206</xdr:row>
      <xdr:rowOff>190025</xdr:rowOff>
    </xdr:to>
    <xdr:pic>
      <xdr:nvPicPr>
        <xdr:cNvPr id="176" name="Grafik 175">
          <a:extLst>
            <a:ext uri="{FF2B5EF4-FFF2-40B4-BE49-F238E27FC236}">
              <a16:creationId xmlns:a16="http://schemas.microsoft.com/office/drawing/2014/main" id="{CA3610FF-FDC7-4EC0-9FF0-8A5B300B6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38150" y="38392100"/>
          <a:ext cx="1265561" cy="1260000"/>
        </a:xfrm>
        <a:prstGeom prst="rect">
          <a:avLst/>
        </a:prstGeom>
      </xdr:spPr>
    </xdr:pic>
    <xdr:clientData/>
  </xdr:twoCellAnchor>
  <xdr:twoCellAnchor>
    <xdr:from>
      <xdr:col>0</xdr:col>
      <xdr:colOff>387350</xdr:colOff>
      <xdr:row>191</xdr:row>
      <xdr:rowOff>142875</xdr:rowOff>
    </xdr:from>
    <xdr:to>
      <xdr:col>0</xdr:col>
      <xdr:colOff>1644582</xdr:colOff>
      <xdr:row>198</xdr:row>
      <xdr:rowOff>69375</xdr:rowOff>
    </xdr:to>
    <xdr:pic>
      <xdr:nvPicPr>
        <xdr:cNvPr id="177" name="Grafik 176">
          <a:extLst>
            <a:ext uri="{FF2B5EF4-FFF2-40B4-BE49-F238E27FC236}">
              <a16:creationId xmlns:a16="http://schemas.microsoft.com/office/drawing/2014/main" id="{2F96F05F-81BA-4905-A9C2-00250306D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87350" y="36737925"/>
          <a:ext cx="1257232" cy="1260000"/>
        </a:xfrm>
        <a:prstGeom prst="rect">
          <a:avLst/>
        </a:prstGeom>
      </xdr:spPr>
    </xdr:pic>
    <xdr:clientData/>
  </xdr:twoCellAnchor>
  <xdr:twoCellAnchor>
    <xdr:from>
      <xdr:col>0</xdr:col>
      <xdr:colOff>311150</xdr:colOff>
      <xdr:row>166</xdr:row>
      <xdr:rowOff>92075</xdr:rowOff>
    </xdr:from>
    <xdr:to>
      <xdr:col>0</xdr:col>
      <xdr:colOff>1571150</xdr:colOff>
      <xdr:row>173</xdr:row>
      <xdr:rowOff>18575</xdr:rowOff>
    </xdr:to>
    <xdr:pic>
      <xdr:nvPicPr>
        <xdr:cNvPr id="178" name="Grafik 177">
          <a:extLst>
            <a:ext uri="{FF2B5EF4-FFF2-40B4-BE49-F238E27FC236}">
              <a16:creationId xmlns:a16="http://schemas.microsoft.com/office/drawing/2014/main" id="{9EA362AC-775E-40B8-A409-8557C9DD9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11150" y="31896050"/>
          <a:ext cx="1260000" cy="12600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146</xdr:row>
      <xdr:rowOff>79375</xdr:rowOff>
    </xdr:from>
    <xdr:to>
      <xdr:col>0</xdr:col>
      <xdr:colOff>1505732</xdr:colOff>
      <xdr:row>153</xdr:row>
      <xdr:rowOff>5875</xdr:rowOff>
    </xdr:to>
    <xdr:pic>
      <xdr:nvPicPr>
        <xdr:cNvPr id="179" name="Grafik 178">
          <a:extLst>
            <a:ext uri="{FF2B5EF4-FFF2-40B4-BE49-F238E27FC236}">
              <a16:creationId xmlns:a16="http://schemas.microsoft.com/office/drawing/2014/main" id="{136C4CBA-F265-44C9-8D4E-B6BAA014C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4000" y="28054300"/>
          <a:ext cx="1251732" cy="1260000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175</xdr:row>
      <xdr:rowOff>130175</xdr:rowOff>
    </xdr:from>
    <xdr:to>
      <xdr:col>0</xdr:col>
      <xdr:colOff>1592980</xdr:colOff>
      <xdr:row>182</xdr:row>
      <xdr:rowOff>56675</xdr:rowOff>
    </xdr:to>
    <xdr:pic>
      <xdr:nvPicPr>
        <xdr:cNvPr id="180" name="Grafik 179">
          <a:extLst>
            <a:ext uri="{FF2B5EF4-FFF2-40B4-BE49-F238E27FC236}">
              <a16:creationId xmlns:a16="http://schemas.microsoft.com/office/drawing/2014/main" id="{0E71B829-D907-4F2F-9839-88F5651B5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30200" y="33658175"/>
          <a:ext cx="1262780" cy="12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6"/>
  <sheetViews>
    <sheetView tabSelected="1" workbookViewId="0">
      <selection sqref="A1:XFD1"/>
    </sheetView>
  </sheetViews>
  <sheetFormatPr baseColWidth="10" defaultRowHeight="15" x14ac:dyDescent="0.25"/>
  <cols>
    <col min="1" max="1" width="31" customWidth="1"/>
    <col min="2" max="2" width="12" bestFit="1" customWidth="1"/>
    <col min="3" max="3" width="51.85546875" bestFit="1" customWidth="1"/>
    <col min="4" max="4" width="11.85546875" bestFit="1" customWidth="1"/>
    <col min="5" max="5" width="18.140625" bestFit="1" customWidth="1"/>
    <col min="6" max="6" width="9.5703125" bestFit="1" customWidth="1"/>
    <col min="7" max="7" width="7.28515625" style="12" bestFit="1" customWidth="1"/>
    <col min="8" max="8" width="15.28515625" style="1" bestFit="1" customWidth="1"/>
    <col min="9" max="9" width="12.42578125" style="1" bestFit="1" customWidth="1"/>
    <col min="10" max="10" width="13.42578125" bestFit="1" customWidth="1"/>
    <col min="11" max="11" width="13.85546875" bestFit="1" customWidth="1"/>
  </cols>
  <sheetData>
    <row r="1" spans="1:11" s="2" customFormat="1" ht="15.75" thickBot="1" x14ac:dyDescent="0.3">
      <c r="A1" s="6" t="s">
        <v>7</v>
      </c>
      <c r="B1" s="7" t="s">
        <v>0</v>
      </c>
      <c r="C1" s="7" t="s">
        <v>1</v>
      </c>
      <c r="D1" s="7" t="s">
        <v>2</v>
      </c>
      <c r="E1" s="7" t="s">
        <v>3</v>
      </c>
      <c r="F1" s="7" t="s">
        <v>4</v>
      </c>
      <c r="G1" s="10" t="s">
        <v>9</v>
      </c>
      <c r="H1" s="8" t="s">
        <v>5</v>
      </c>
      <c r="I1" s="8" t="s">
        <v>6</v>
      </c>
      <c r="J1" s="7" t="s">
        <v>10</v>
      </c>
      <c r="K1" s="9" t="s">
        <v>14</v>
      </c>
    </row>
    <row r="2" spans="1:11" x14ac:dyDescent="0.25">
      <c r="A2" s="13"/>
      <c r="B2" s="14" t="str">
        <f>"Y100341"</f>
        <v>Y100341</v>
      </c>
      <c r="C2" s="14" t="str">
        <f>" MAN URBAN TRAIL RE-MAKE SHOES SAND SOLE"</f>
        <v xml:space="preserve"> MAN URBAN TRAIL RE-MAKE SHOES SAND SOLE</v>
      </c>
      <c r="D2" s="14" t="str">
        <f>"R496"</f>
        <v>R496</v>
      </c>
      <c r="E2" s="14" t="str">
        <f>"Cherry"</f>
        <v>Cherry</v>
      </c>
      <c r="F2" s="14" t="str">
        <f>"39"</f>
        <v>39</v>
      </c>
      <c r="G2" s="15"/>
      <c r="H2" s="16">
        <v>90.4</v>
      </c>
      <c r="I2" s="16">
        <v>199</v>
      </c>
      <c r="J2" s="17">
        <f>SUM(G2*H2)</f>
        <v>0</v>
      </c>
      <c r="K2" s="18">
        <f>SUM(J2*0.75)</f>
        <v>0</v>
      </c>
    </row>
    <row r="3" spans="1:11" x14ac:dyDescent="0.25">
      <c r="A3" s="19"/>
      <c r="B3" s="3" t="str">
        <f>"Y100341"</f>
        <v>Y100341</v>
      </c>
      <c r="C3" s="3" t="str">
        <f>" MAN URBAN TRAIL RE-MAKE SHOES SAND SOLE"</f>
        <v xml:space="preserve"> MAN URBAN TRAIL RE-MAKE SHOES SAND SOLE</v>
      </c>
      <c r="D3" s="3" t="str">
        <f>"R496"</f>
        <v>R496</v>
      </c>
      <c r="E3" s="3" t="str">
        <f>"Cherry"</f>
        <v>Cherry</v>
      </c>
      <c r="F3" s="3" t="str">
        <f>"40"</f>
        <v>40</v>
      </c>
      <c r="G3" s="11"/>
      <c r="H3" s="4">
        <v>90.4</v>
      </c>
      <c r="I3" s="4">
        <v>199</v>
      </c>
      <c r="J3" s="5">
        <f>SUM(G3*H3)</f>
        <v>0</v>
      </c>
      <c r="K3" s="20">
        <f>SUM(J3*0.75)</f>
        <v>0</v>
      </c>
    </row>
    <row r="4" spans="1:11" x14ac:dyDescent="0.25">
      <c r="A4" s="19"/>
      <c r="B4" s="3" t="str">
        <f>"Y100341"</f>
        <v>Y100341</v>
      </c>
      <c r="C4" s="3" t="str">
        <f>" MAN URBAN TRAIL RE-MAKE SHOES SAND SOLE"</f>
        <v xml:space="preserve"> MAN URBAN TRAIL RE-MAKE SHOES SAND SOLE</v>
      </c>
      <c r="D4" s="3" t="str">
        <f>"R496"</f>
        <v>R496</v>
      </c>
      <c r="E4" s="3" t="str">
        <f>"Cherry"</f>
        <v>Cherry</v>
      </c>
      <c r="F4" s="3" t="str">
        <f>"41"</f>
        <v>41</v>
      </c>
      <c r="G4" s="11"/>
      <c r="H4" s="4">
        <v>90.4</v>
      </c>
      <c r="I4" s="4">
        <v>199</v>
      </c>
      <c r="J4" s="5">
        <f>SUM(G4*H4)</f>
        <v>0</v>
      </c>
      <c r="K4" s="20">
        <f>SUM(J4*0.75)</f>
        <v>0</v>
      </c>
    </row>
    <row r="5" spans="1:11" x14ac:dyDescent="0.25">
      <c r="A5" s="19"/>
      <c r="B5" s="3" t="str">
        <f>"Y100341"</f>
        <v>Y100341</v>
      </c>
      <c r="C5" s="3" t="str">
        <f>" MAN URBAN TRAIL RE-MAKE SHOES SAND SOLE"</f>
        <v xml:space="preserve"> MAN URBAN TRAIL RE-MAKE SHOES SAND SOLE</v>
      </c>
      <c r="D5" s="3" t="str">
        <f>"R496"</f>
        <v>R496</v>
      </c>
      <c r="E5" s="3" t="str">
        <f>"Cherry"</f>
        <v>Cherry</v>
      </c>
      <c r="F5" s="3" t="str">
        <f>"42"</f>
        <v>42</v>
      </c>
      <c r="G5" s="11"/>
      <c r="H5" s="4">
        <v>90.4</v>
      </c>
      <c r="I5" s="4">
        <v>199</v>
      </c>
      <c r="J5" s="5">
        <f>SUM(G5*H5)</f>
        <v>0</v>
      </c>
      <c r="K5" s="20">
        <f>SUM(J5*0.75)</f>
        <v>0</v>
      </c>
    </row>
    <row r="6" spans="1:11" x14ac:dyDescent="0.25">
      <c r="A6" s="19"/>
      <c r="B6" s="3" t="str">
        <f>"Y100341"</f>
        <v>Y100341</v>
      </c>
      <c r="C6" s="3" t="str">
        <f>" MAN URBAN TRAIL RE-MAKE SHOES SAND SOLE"</f>
        <v xml:space="preserve"> MAN URBAN TRAIL RE-MAKE SHOES SAND SOLE</v>
      </c>
      <c r="D6" s="3" t="str">
        <f>"R496"</f>
        <v>R496</v>
      </c>
      <c r="E6" s="3" t="str">
        <f>"Cherry"</f>
        <v>Cherry</v>
      </c>
      <c r="F6" s="3" t="str">
        <f>"43"</f>
        <v>43</v>
      </c>
      <c r="G6" s="11"/>
      <c r="H6" s="4">
        <v>90.4</v>
      </c>
      <c r="I6" s="4">
        <v>199</v>
      </c>
      <c r="J6" s="5">
        <f>SUM(G6*H6)</f>
        <v>0</v>
      </c>
      <c r="K6" s="20">
        <f>SUM(J6*0.75)</f>
        <v>0</v>
      </c>
    </row>
    <row r="7" spans="1:11" x14ac:dyDescent="0.25">
      <c r="A7" s="19"/>
      <c r="B7" s="3" t="str">
        <f>"Y100341"</f>
        <v>Y100341</v>
      </c>
      <c r="C7" s="3" t="str">
        <f>" MAN URBAN TRAIL RE-MAKE SHOES SAND SOLE"</f>
        <v xml:space="preserve"> MAN URBAN TRAIL RE-MAKE SHOES SAND SOLE</v>
      </c>
      <c r="D7" s="3" t="str">
        <f>"R496"</f>
        <v>R496</v>
      </c>
      <c r="E7" s="3" t="str">
        <f>"Cherry"</f>
        <v>Cherry</v>
      </c>
      <c r="F7" s="3" t="str">
        <f>"44"</f>
        <v>44</v>
      </c>
      <c r="G7" s="11"/>
      <c r="H7" s="4">
        <v>90.4</v>
      </c>
      <c r="I7" s="4">
        <v>199</v>
      </c>
      <c r="J7" s="5">
        <f>SUM(G7*H7)</f>
        <v>0</v>
      </c>
      <c r="K7" s="20">
        <f>SUM(J7*0.75)</f>
        <v>0</v>
      </c>
    </row>
    <row r="8" spans="1:11" x14ac:dyDescent="0.25">
      <c r="A8" s="19"/>
      <c r="B8" s="3" t="str">
        <f>"Y100341"</f>
        <v>Y100341</v>
      </c>
      <c r="C8" s="3" t="str">
        <f>" MAN URBAN TRAIL RE-MAKE SHOES SAND SOLE"</f>
        <v xml:space="preserve"> MAN URBAN TRAIL RE-MAKE SHOES SAND SOLE</v>
      </c>
      <c r="D8" s="3" t="str">
        <f>"R496"</f>
        <v>R496</v>
      </c>
      <c r="E8" s="3" t="str">
        <f>"Cherry"</f>
        <v>Cherry</v>
      </c>
      <c r="F8" s="3" t="str">
        <f>"45"</f>
        <v>45</v>
      </c>
      <c r="G8" s="11"/>
      <c r="H8" s="4">
        <v>90.4</v>
      </c>
      <c r="I8" s="4">
        <v>199</v>
      </c>
      <c r="J8" s="5">
        <f>SUM(G8*H8)</f>
        <v>0</v>
      </c>
      <c r="K8" s="20">
        <f>SUM(J8*0.75)</f>
        <v>0</v>
      </c>
    </row>
    <row r="9" spans="1:11" x14ac:dyDescent="0.25">
      <c r="A9" s="19"/>
      <c r="B9" s="3" t="str">
        <f>"Y100341"</f>
        <v>Y100341</v>
      </c>
      <c r="C9" s="3" t="str">
        <f>" MAN URBAN TRAIL RE-MAKE SHOES SAND SOLE"</f>
        <v xml:space="preserve"> MAN URBAN TRAIL RE-MAKE SHOES SAND SOLE</v>
      </c>
      <c r="D9" s="3" t="str">
        <f>"R496"</f>
        <v>R496</v>
      </c>
      <c r="E9" s="3" t="str">
        <f>"Cherry"</f>
        <v>Cherry</v>
      </c>
      <c r="F9" s="3" t="str">
        <f>"46"</f>
        <v>46</v>
      </c>
      <c r="G9" s="11"/>
      <c r="H9" s="4">
        <v>90.4</v>
      </c>
      <c r="I9" s="4">
        <v>199</v>
      </c>
      <c r="J9" s="5">
        <f>SUM(G9*H9)</f>
        <v>0</v>
      </c>
      <c r="K9" s="20">
        <f>SUM(J9*0.75)</f>
        <v>0</v>
      </c>
    </row>
    <row r="10" spans="1:11" x14ac:dyDescent="0.25">
      <c r="A10" s="19"/>
      <c r="B10" s="3" t="str">
        <f>"Y100341"</f>
        <v>Y100341</v>
      </c>
      <c r="C10" s="3" t="str">
        <f>" MAN URBAN TRAIL RE-MAKE SHOES SAND SOLE"</f>
        <v xml:space="preserve"> MAN URBAN TRAIL RE-MAKE SHOES SAND SOLE</v>
      </c>
      <c r="D10" s="3" t="str">
        <f>"R496"</f>
        <v>R496</v>
      </c>
      <c r="E10" s="3" t="str">
        <f>"Cherry"</f>
        <v>Cherry</v>
      </c>
      <c r="F10" s="3" t="str">
        <f>"47"</f>
        <v>47</v>
      </c>
      <c r="G10" s="11"/>
      <c r="H10" s="4">
        <v>90.4</v>
      </c>
      <c r="I10" s="4">
        <v>199</v>
      </c>
      <c r="J10" s="5">
        <f>SUM(G10*H10)</f>
        <v>0</v>
      </c>
      <c r="K10" s="20">
        <f>SUM(J10*0.75)</f>
        <v>0</v>
      </c>
    </row>
    <row r="11" spans="1:11" ht="15.75" thickBot="1" x14ac:dyDescent="0.3">
      <c r="A11" s="21"/>
      <c r="B11" s="22" t="str">
        <f>"Y100341"</f>
        <v>Y100341</v>
      </c>
      <c r="C11" s="22" t="str">
        <f>" MAN URBAN TRAIL RE-MAKE SHOES SAND SOLE"</f>
        <v xml:space="preserve"> MAN URBAN TRAIL RE-MAKE SHOES SAND SOLE</v>
      </c>
      <c r="D11" s="22" t="str">
        <f>"R496"</f>
        <v>R496</v>
      </c>
      <c r="E11" s="22" t="str">
        <f>"Cherry"</f>
        <v>Cherry</v>
      </c>
      <c r="F11" s="22" t="str">
        <f>"48"</f>
        <v>48</v>
      </c>
      <c r="G11" s="23"/>
      <c r="H11" s="24">
        <v>90.4</v>
      </c>
      <c r="I11" s="24">
        <v>199</v>
      </c>
      <c r="J11" s="25">
        <f>SUM(G11*H11)</f>
        <v>0</v>
      </c>
      <c r="K11" s="26">
        <f>SUM(J11*0.75)</f>
        <v>0</v>
      </c>
    </row>
    <row r="12" spans="1:11" x14ac:dyDescent="0.25">
      <c r="A12" s="13"/>
      <c r="B12" s="14" t="str">
        <f>"Y100342"</f>
        <v>Y100342</v>
      </c>
      <c r="C12" s="14" t="str">
        <f>" WOMAN URBAN TRAIL RE-MAKE SHOES SAND SOLE"</f>
        <v xml:space="preserve"> WOMAN URBAN TRAIL RE-MAKE SHOES SAND SOLE</v>
      </c>
      <c r="D12" s="14" t="str">
        <f>"R496"</f>
        <v>R496</v>
      </c>
      <c r="E12" s="14" t="str">
        <f>"Cherry"</f>
        <v>Cherry</v>
      </c>
      <c r="F12" s="14" t="str">
        <f>"35"</f>
        <v>35</v>
      </c>
      <c r="G12" s="15"/>
      <c r="H12" s="16">
        <v>90.4</v>
      </c>
      <c r="I12" s="16">
        <v>199</v>
      </c>
      <c r="J12" s="17">
        <f>SUM(G12*H12)</f>
        <v>0</v>
      </c>
      <c r="K12" s="18">
        <f>SUM(J12*0.75)</f>
        <v>0</v>
      </c>
    </row>
    <row r="13" spans="1:11" x14ac:dyDescent="0.25">
      <c r="A13" s="19"/>
      <c r="B13" s="3" t="str">
        <f>"Y100342"</f>
        <v>Y100342</v>
      </c>
      <c r="C13" s="3" t="str">
        <f>" WOMAN URBAN TRAIL RE-MAKE SHOES SAND SOLE"</f>
        <v xml:space="preserve"> WOMAN URBAN TRAIL RE-MAKE SHOES SAND SOLE</v>
      </c>
      <c r="D13" s="3" t="str">
        <f>"R496"</f>
        <v>R496</v>
      </c>
      <c r="E13" s="3" t="str">
        <f>"Cherry"</f>
        <v>Cherry</v>
      </c>
      <c r="F13" s="3" t="str">
        <f>"36"</f>
        <v>36</v>
      </c>
      <c r="G13" s="11"/>
      <c r="H13" s="4">
        <v>90.4</v>
      </c>
      <c r="I13" s="4">
        <v>199</v>
      </c>
      <c r="J13" s="5">
        <f>SUM(G13*H13)</f>
        <v>0</v>
      </c>
      <c r="K13" s="20">
        <f>SUM(J13*0.75)</f>
        <v>0</v>
      </c>
    </row>
    <row r="14" spans="1:11" x14ac:dyDescent="0.25">
      <c r="A14" s="19"/>
      <c r="B14" s="3" t="str">
        <f>"Y100342"</f>
        <v>Y100342</v>
      </c>
      <c r="C14" s="3" t="str">
        <f>" WOMAN URBAN TRAIL RE-MAKE SHOES SAND SOLE"</f>
        <v xml:space="preserve"> WOMAN URBAN TRAIL RE-MAKE SHOES SAND SOLE</v>
      </c>
      <c r="D14" s="3" t="str">
        <f>"R496"</f>
        <v>R496</v>
      </c>
      <c r="E14" s="3" t="str">
        <f>"Cherry"</f>
        <v>Cherry</v>
      </c>
      <c r="F14" s="3" t="str">
        <f>"37"</f>
        <v>37</v>
      </c>
      <c r="G14" s="11"/>
      <c r="H14" s="4">
        <v>90.4</v>
      </c>
      <c r="I14" s="4">
        <v>199</v>
      </c>
      <c r="J14" s="5">
        <f>SUM(G14*H14)</f>
        <v>0</v>
      </c>
      <c r="K14" s="20">
        <f>SUM(J14*0.75)</f>
        <v>0</v>
      </c>
    </row>
    <row r="15" spans="1:11" x14ac:dyDescent="0.25">
      <c r="A15" s="19"/>
      <c r="B15" s="3" t="str">
        <f>"Y100342"</f>
        <v>Y100342</v>
      </c>
      <c r="C15" s="3" t="str">
        <f>" WOMAN URBAN TRAIL RE-MAKE SHOES SAND SOLE"</f>
        <v xml:space="preserve"> WOMAN URBAN TRAIL RE-MAKE SHOES SAND SOLE</v>
      </c>
      <c r="D15" s="3" t="str">
        <f>"R496"</f>
        <v>R496</v>
      </c>
      <c r="E15" s="3" t="str">
        <f>"Cherry"</f>
        <v>Cherry</v>
      </c>
      <c r="F15" s="3" t="str">
        <f>"38"</f>
        <v>38</v>
      </c>
      <c r="G15" s="11"/>
      <c r="H15" s="4">
        <v>90.4</v>
      </c>
      <c r="I15" s="4">
        <v>199</v>
      </c>
      <c r="J15" s="5">
        <f>SUM(G15*H15)</f>
        <v>0</v>
      </c>
      <c r="K15" s="20">
        <f>SUM(J15*0.75)</f>
        <v>0</v>
      </c>
    </row>
    <row r="16" spans="1:11" x14ac:dyDescent="0.25">
      <c r="A16" s="19"/>
      <c r="B16" s="3" t="str">
        <f>"Y100342"</f>
        <v>Y100342</v>
      </c>
      <c r="C16" s="3" t="str">
        <f>" WOMAN URBAN TRAIL RE-MAKE SHOES SAND SOLE"</f>
        <v xml:space="preserve"> WOMAN URBAN TRAIL RE-MAKE SHOES SAND SOLE</v>
      </c>
      <c r="D16" s="3" t="str">
        <f>"R496"</f>
        <v>R496</v>
      </c>
      <c r="E16" s="3" t="str">
        <f>"Cherry"</f>
        <v>Cherry</v>
      </c>
      <c r="F16" s="3" t="str">
        <f>"39"</f>
        <v>39</v>
      </c>
      <c r="G16" s="11"/>
      <c r="H16" s="4">
        <v>90.4</v>
      </c>
      <c r="I16" s="4">
        <v>199</v>
      </c>
      <c r="J16" s="5">
        <f>SUM(G16*H16)</f>
        <v>0</v>
      </c>
      <c r="K16" s="20">
        <f>SUM(J16*0.75)</f>
        <v>0</v>
      </c>
    </row>
    <row r="17" spans="1:11" x14ac:dyDescent="0.25">
      <c r="A17" s="19"/>
      <c r="B17" s="3" t="str">
        <f>"Y100342"</f>
        <v>Y100342</v>
      </c>
      <c r="C17" s="3" t="str">
        <f>" WOMAN URBAN TRAIL RE-MAKE SHOES SAND SOLE"</f>
        <v xml:space="preserve"> WOMAN URBAN TRAIL RE-MAKE SHOES SAND SOLE</v>
      </c>
      <c r="D17" s="3" t="str">
        <f>"R496"</f>
        <v>R496</v>
      </c>
      <c r="E17" s="3" t="str">
        <f>"Cherry"</f>
        <v>Cherry</v>
      </c>
      <c r="F17" s="3" t="str">
        <f>"40"</f>
        <v>40</v>
      </c>
      <c r="G17" s="11"/>
      <c r="H17" s="4">
        <v>90.4</v>
      </c>
      <c r="I17" s="4">
        <v>199</v>
      </c>
      <c r="J17" s="5">
        <f>SUM(G17*H17)</f>
        <v>0</v>
      </c>
      <c r="K17" s="20">
        <f>SUM(J17*0.75)</f>
        <v>0</v>
      </c>
    </row>
    <row r="18" spans="1:11" x14ac:dyDescent="0.25">
      <c r="A18" s="19"/>
      <c r="B18" s="3" t="str">
        <f>"Y100342"</f>
        <v>Y100342</v>
      </c>
      <c r="C18" s="3" t="str">
        <f>" WOMAN URBAN TRAIL RE-MAKE SHOES SAND SOLE"</f>
        <v xml:space="preserve"> WOMAN URBAN TRAIL RE-MAKE SHOES SAND SOLE</v>
      </c>
      <c r="D18" s="3" t="str">
        <f>"R496"</f>
        <v>R496</v>
      </c>
      <c r="E18" s="3" t="str">
        <f>"Cherry"</f>
        <v>Cherry</v>
      </c>
      <c r="F18" s="3" t="str">
        <f>"41"</f>
        <v>41</v>
      </c>
      <c r="G18" s="11"/>
      <c r="H18" s="4">
        <v>90.4</v>
      </c>
      <c r="I18" s="4">
        <v>199</v>
      </c>
      <c r="J18" s="5">
        <f>SUM(G18*H18)</f>
        <v>0</v>
      </c>
      <c r="K18" s="20">
        <f>SUM(J18*0.75)</f>
        <v>0</v>
      </c>
    </row>
    <row r="19" spans="1:11" ht="15.75" thickBot="1" x14ac:dyDescent="0.3">
      <c r="A19" s="21"/>
      <c r="B19" s="22" t="str">
        <f>"Y100342"</f>
        <v>Y100342</v>
      </c>
      <c r="C19" s="22" t="str">
        <f>" WOMAN URBAN TRAIL RE-MAKE SHOES SAND SOLE"</f>
        <v xml:space="preserve"> WOMAN URBAN TRAIL RE-MAKE SHOES SAND SOLE</v>
      </c>
      <c r="D19" s="22" t="str">
        <f>"R496"</f>
        <v>R496</v>
      </c>
      <c r="E19" s="22" t="str">
        <f>"Cherry"</f>
        <v>Cherry</v>
      </c>
      <c r="F19" s="22" t="str">
        <f>"42"</f>
        <v>42</v>
      </c>
      <c r="G19" s="23"/>
      <c r="H19" s="24">
        <v>90.4</v>
      </c>
      <c r="I19" s="24">
        <v>199</v>
      </c>
      <c r="J19" s="25">
        <f>SUM(G19*H19)</f>
        <v>0</v>
      </c>
      <c r="K19" s="26">
        <f>SUM(J19*0.75)</f>
        <v>0</v>
      </c>
    </row>
    <row r="20" spans="1:11" x14ac:dyDescent="0.25">
      <c r="A20" s="13"/>
      <c r="B20" s="14" t="str">
        <f>"Y100343"</f>
        <v>Y100343</v>
      </c>
      <c r="C20" s="14" t="str">
        <f>" MAN URBAN TRAIL RE-MAKE SHOES AVIO SOLE"</f>
        <v xml:space="preserve"> MAN URBAN TRAIL RE-MAKE SHOES AVIO SOLE</v>
      </c>
      <c r="D20" s="14" t="str">
        <f>"A075"</f>
        <v>A075</v>
      </c>
      <c r="E20" s="14" t="str">
        <f>"Blue"</f>
        <v>Blue</v>
      </c>
      <c r="F20" s="14" t="str">
        <f>"39"</f>
        <v>39</v>
      </c>
      <c r="G20" s="15"/>
      <c r="H20" s="16">
        <v>90.4</v>
      </c>
      <c r="I20" s="16">
        <v>199</v>
      </c>
      <c r="J20" s="17">
        <f>SUM(G20*H20)</f>
        <v>0</v>
      </c>
      <c r="K20" s="18">
        <f>SUM(J20*0.75)</f>
        <v>0</v>
      </c>
    </row>
    <row r="21" spans="1:11" x14ac:dyDescent="0.25">
      <c r="A21" s="19"/>
      <c r="B21" s="3" t="str">
        <f>"Y100343"</f>
        <v>Y100343</v>
      </c>
      <c r="C21" s="3" t="str">
        <f>" MAN URBAN TRAIL RE-MAKE SHOES AVIO SOLE"</f>
        <v xml:space="preserve"> MAN URBAN TRAIL RE-MAKE SHOES AVIO SOLE</v>
      </c>
      <c r="D21" s="3" t="str">
        <f>"A075"</f>
        <v>A075</v>
      </c>
      <c r="E21" s="3" t="str">
        <f>"Blue"</f>
        <v>Blue</v>
      </c>
      <c r="F21" s="3" t="str">
        <f>"40"</f>
        <v>40</v>
      </c>
      <c r="G21" s="11"/>
      <c r="H21" s="4">
        <v>90.4</v>
      </c>
      <c r="I21" s="4">
        <v>199</v>
      </c>
      <c r="J21" s="5">
        <f>SUM(G21*H21)</f>
        <v>0</v>
      </c>
      <c r="K21" s="20">
        <f>SUM(J21*0.75)</f>
        <v>0</v>
      </c>
    </row>
    <row r="22" spans="1:11" x14ac:dyDescent="0.25">
      <c r="A22" s="19"/>
      <c r="B22" s="3" t="str">
        <f>"Y100343"</f>
        <v>Y100343</v>
      </c>
      <c r="C22" s="3" t="str">
        <f>" MAN URBAN TRAIL RE-MAKE SHOES AVIO SOLE"</f>
        <v xml:space="preserve"> MAN URBAN TRAIL RE-MAKE SHOES AVIO SOLE</v>
      </c>
      <c r="D22" s="3" t="str">
        <f>"A075"</f>
        <v>A075</v>
      </c>
      <c r="E22" s="3" t="str">
        <f>"Blue"</f>
        <v>Blue</v>
      </c>
      <c r="F22" s="3" t="str">
        <f>"41"</f>
        <v>41</v>
      </c>
      <c r="G22" s="11"/>
      <c r="H22" s="4">
        <v>90.4</v>
      </c>
      <c r="I22" s="4">
        <v>199</v>
      </c>
      <c r="J22" s="5">
        <f>SUM(G22*H22)</f>
        <v>0</v>
      </c>
      <c r="K22" s="20">
        <f>SUM(J22*0.75)</f>
        <v>0</v>
      </c>
    </row>
    <row r="23" spans="1:11" x14ac:dyDescent="0.25">
      <c r="A23" s="19"/>
      <c r="B23" s="3" t="str">
        <f>"Y100343"</f>
        <v>Y100343</v>
      </c>
      <c r="C23" s="3" t="str">
        <f>" MAN URBAN TRAIL RE-MAKE SHOES AVIO SOLE"</f>
        <v xml:space="preserve"> MAN URBAN TRAIL RE-MAKE SHOES AVIO SOLE</v>
      </c>
      <c r="D23" s="3" t="str">
        <f>"A075"</f>
        <v>A075</v>
      </c>
      <c r="E23" s="3" t="str">
        <f>"Blue"</f>
        <v>Blue</v>
      </c>
      <c r="F23" s="3" t="str">
        <f>"42"</f>
        <v>42</v>
      </c>
      <c r="G23" s="11"/>
      <c r="H23" s="4">
        <v>90.4</v>
      </c>
      <c r="I23" s="4">
        <v>199</v>
      </c>
      <c r="J23" s="5">
        <f>SUM(G23*H23)</f>
        <v>0</v>
      </c>
      <c r="K23" s="20">
        <f>SUM(J23*0.75)</f>
        <v>0</v>
      </c>
    </row>
    <row r="24" spans="1:11" x14ac:dyDescent="0.25">
      <c r="A24" s="19"/>
      <c r="B24" s="3" t="str">
        <f>"Y100343"</f>
        <v>Y100343</v>
      </c>
      <c r="C24" s="3" t="str">
        <f>" MAN URBAN TRAIL RE-MAKE SHOES AVIO SOLE"</f>
        <v xml:space="preserve"> MAN URBAN TRAIL RE-MAKE SHOES AVIO SOLE</v>
      </c>
      <c r="D24" s="3" t="str">
        <f>"A075"</f>
        <v>A075</v>
      </c>
      <c r="E24" s="3" t="str">
        <f>"Blue"</f>
        <v>Blue</v>
      </c>
      <c r="F24" s="3" t="str">
        <f>"43"</f>
        <v>43</v>
      </c>
      <c r="G24" s="11"/>
      <c r="H24" s="4">
        <v>90.4</v>
      </c>
      <c r="I24" s="4">
        <v>199</v>
      </c>
      <c r="J24" s="5">
        <f>SUM(G24*H24)</f>
        <v>0</v>
      </c>
      <c r="K24" s="20">
        <f>SUM(J24*0.75)</f>
        <v>0</v>
      </c>
    </row>
    <row r="25" spans="1:11" x14ac:dyDescent="0.25">
      <c r="A25" s="19"/>
      <c r="B25" s="3" t="str">
        <f>"Y100343"</f>
        <v>Y100343</v>
      </c>
      <c r="C25" s="3" t="str">
        <f>" MAN URBAN TRAIL RE-MAKE SHOES AVIO SOLE"</f>
        <v xml:space="preserve"> MAN URBAN TRAIL RE-MAKE SHOES AVIO SOLE</v>
      </c>
      <c r="D25" s="3" t="str">
        <f>"A075"</f>
        <v>A075</v>
      </c>
      <c r="E25" s="3" t="str">
        <f>"Blue"</f>
        <v>Blue</v>
      </c>
      <c r="F25" s="3" t="str">
        <f>"44"</f>
        <v>44</v>
      </c>
      <c r="G25" s="11"/>
      <c r="H25" s="4">
        <v>90.4</v>
      </c>
      <c r="I25" s="4">
        <v>199</v>
      </c>
      <c r="J25" s="5">
        <f>SUM(G25*H25)</f>
        <v>0</v>
      </c>
      <c r="K25" s="20">
        <f>SUM(J25*0.75)</f>
        <v>0</v>
      </c>
    </row>
    <row r="26" spans="1:11" x14ac:dyDescent="0.25">
      <c r="A26" s="19"/>
      <c r="B26" s="3" t="str">
        <f>"Y100343"</f>
        <v>Y100343</v>
      </c>
      <c r="C26" s="3" t="str">
        <f>" MAN URBAN TRAIL RE-MAKE SHOES AVIO SOLE"</f>
        <v xml:space="preserve"> MAN URBAN TRAIL RE-MAKE SHOES AVIO SOLE</v>
      </c>
      <c r="D26" s="3" t="str">
        <f>"A075"</f>
        <v>A075</v>
      </c>
      <c r="E26" s="3" t="str">
        <f>"Blue"</f>
        <v>Blue</v>
      </c>
      <c r="F26" s="3" t="str">
        <f>"45"</f>
        <v>45</v>
      </c>
      <c r="G26" s="11"/>
      <c r="H26" s="4">
        <v>90.4</v>
      </c>
      <c r="I26" s="4">
        <v>199</v>
      </c>
      <c r="J26" s="5">
        <f>SUM(G26*H26)</f>
        <v>0</v>
      </c>
      <c r="K26" s="20">
        <f>SUM(J26*0.75)</f>
        <v>0</v>
      </c>
    </row>
    <row r="27" spans="1:11" x14ac:dyDescent="0.25">
      <c r="A27" s="19"/>
      <c r="B27" s="3" t="str">
        <f>"Y100343"</f>
        <v>Y100343</v>
      </c>
      <c r="C27" s="3" t="str">
        <f>" MAN URBAN TRAIL RE-MAKE SHOES AVIO SOLE"</f>
        <v xml:space="preserve"> MAN URBAN TRAIL RE-MAKE SHOES AVIO SOLE</v>
      </c>
      <c r="D27" s="3" t="str">
        <f>"A075"</f>
        <v>A075</v>
      </c>
      <c r="E27" s="3" t="str">
        <f>"Blue"</f>
        <v>Blue</v>
      </c>
      <c r="F27" s="3" t="str">
        <f>"46"</f>
        <v>46</v>
      </c>
      <c r="G27" s="11"/>
      <c r="H27" s="4">
        <v>90.4</v>
      </c>
      <c r="I27" s="4">
        <v>199</v>
      </c>
      <c r="J27" s="5">
        <f>SUM(G27*H27)</f>
        <v>0</v>
      </c>
      <c r="K27" s="20">
        <f>SUM(J27*0.75)</f>
        <v>0</v>
      </c>
    </row>
    <row r="28" spans="1:11" x14ac:dyDescent="0.25">
      <c r="A28" s="19"/>
      <c r="B28" s="3" t="str">
        <f>"Y100343"</f>
        <v>Y100343</v>
      </c>
      <c r="C28" s="3" t="str">
        <f>" MAN URBAN TRAIL RE-MAKE SHOES AVIO SOLE"</f>
        <v xml:space="preserve"> MAN URBAN TRAIL RE-MAKE SHOES AVIO SOLE</v>
      </c>
      <c r="D28" s="3" t="str">
        <f>"A075"</f>
        <v>A075</v>
      </c>
      <c r="E28" s="3" t="str">
        <f>"Blue"</f>
        <v>Blue</v>
      </c>
      <c r="F28" s="3" t="str">
        <f>"47"</f>
        <v>47</v>
      </c>
      <c r="G28" s="11"/>
      <c r="H28" s="4">
        <v>90.4</v>
      </c>
      <c r="I28" s="4">
        <v>199</v>
      </c>
      <c r="J28" s="5">
        <f>SUM(G28*H28)</f>
        <v>0</v>
      </c>
      <c r="K28" s="20">
        <f>SUM(J28*0.75)</f>
        <v>0</v>
      </c>
    </row>
    <row r="29" spans="1:11" ht="15.75" thickBot="1" x14ac:dyDescent="0.3">
      <c r="A29" s="21"/>
      <c r="B29" s="22" t="str">
        <f>"Y100343"</f>
        <v>Y100343</v>
      </c>
      <c r="C29" s="22" t="str">
        <f>" MAN URBAN TRAIL RE-MAKE SHOES AVIO SOLE"</f>
        <v xml:space="preserve"> MAN URBAN TRAIL RE-MAKE SHOES AVIO SOLE</v>
      </c>
      <c r="D29" s="22" t="str">
        <f>"A075"</f>
        <v>A075</v>
      </c>
      <c r="E29" s="22" t="str">
        <f>"Blue"</f>
        <v>Blue</v>
      </c>
      <c r="F29" s="22" t="str">
        <f>"48"</f>
        <v>48</v>
      </c>
      <c r="G29" s="23"/>
      <c r="H29" s="24">
        <v>90.4</v>
      </c>
      <c r="I29" s="24">
        <v>199</v>
      </c>
      <c r="J29" s="25">
        <f>SUM(G29*H29)</f>
        <v>0</v>
      </c>
      <c r="K29" s="26">
        <f>SUM(J29*0.75)</f>
        <v>0</v>
      </c>
    </row>
    <row r="30" spans="1:11" x14ac:dyDescent="0.25">
      <c r="A30" s="13"/>
      <c r="B30" s="14" t="str">
        <f>"Y100344"</f>
        <v>Y100344</v>
      </c>
      <c r="C30" s="14" t="str">
        <f>" WOMAN URBAN TRAIL RE-MAKE SHOES AVIO SOLE"</f>
        <v xml:space="preserve"> WOMAN URBAN TRAIL RE-MAKE SHOES AVIO SOLE</v>
      </c>
      <c r="D30" s="14" t="str">
        <f>"A075"</f>
        <v>A075</v>
      </c>
      <c r="E30" s="14" t="str">
        <f>"Blue"</f>
        <v>Blue</v>
      </c>
      <c r="F30" s="14" t="str">
        <f>"35"</f>
        <v>35</v>
      </c>
      <c r="G30" s="15"/>
      <c r="H30" s="16">
        <v>90.4</v>
      </c>
      <c r="I30" s="16">
        <v>199</v>
      </c>
      <c r="J30" s="17">
        <f>SUM(G30*H30)</f>
        <v>0</v>
      </c>
      <c r="K30" s="18">
        <f>SUM(J30*0.75)</f>
        <v>0</v>
      </c>
    </row>
    <row r="31" spans="1:11" x14ac:dyDescent="0.25">
      <c r="A31" s="19"/>
      <c r="B31" s="3" t="str">
        <f>"Y100344"</f>
        <v>Y100344</v>
      </c>
      <c r="C31" s="3" t="str">
        <f>" WOMAN URBAN TRAIL RE-MAKE SHOES AVIO SOLE"</f>
        <v xml:space="preserve"> WOMAN URBAN TRAIL RE-MAKE SHOES AVIO SOLE</v>
      </c>
      <c r="D31" s="3" t="str">
        <f>"A075"</f>
        <v>A075</v>
      </c>
      <c r="E31" s="3" t="str">
        <f>"Blue"</f>
        <v>Blue</v>
      </c>
      <c r="F31" s="3" t="str">
        <f>"36"</f>
        <v>36</v>
      </c>
      <c r="G31" s="11"/>
      <c r="H31" s="4">
        <v>90.4</v>
      </c>
      <c r="I31" s="4">
        <v>199</v>
      </c>
      <c r="J31" s="5">
        <f>SUM(G31*H31)</f>
        <v>0</v>
      </c>
      <c r="K31" s="20">
        <f>SUM(J31*0.75)</f>
        <v>0</v>
      </c>
    </row>
    <row r="32" spans="1:11" x14ac:dyDescent="0.25">
      <c r="A32" s="19"/>
      <c r="B32" s="3" t="str">
        <f>"Y100344"</f>
        <v>Y100344</v>
      </c>
      <c r="C32" s="3" t="str">
        <f>" WOMAN URBAN TRAIL RE-MAKE SHOES AVIO SOLE"</f>
        <v xml:space="preserve"> WOMAN URBAN TRAIL RE-MAKE SHOES AVIO SOLE</v>
      </c>
      <c r="D32" s="3" t="str">
        <f>"A075"</f>
        <v>A075</v>
      </c>
      <c r="E32" s="3" t="str">
        <f>"Blue"</f>
        <v>Blue</v>
      </c>
      <c r="F32" s="3" t="str">
        <f>"37"</f>
        <v>37</v>
      </c>
      <c r="G32" s="11"/>
      <c r="H32" s="4">
        <v>90.4</v>
      </c>
      <c r="I32" s="4">
        <v>199</v>
      </c>
      <c r="J32" s="5">
        <f>SUM(G32*H32)</f>
        <v>0</v>
      </c>
      <c r="K32" s="20">
        <f>SUM(J32*0.75)</f>
        <v>0</v>
      </c>
    </row>
    <row r="33" spans="1:11" x14ac:dyDescent="0.25">
      <c r="A33" s="19"/>
      <c r="B33" s="3" t="str">
        <f>"Y100344"</f>
        <v>Y100344</v>
      </c>
      <c r="C33" s="3" t="str">
        <f>" WOMAN URBAN TRAIL RE-MAKE SHOES AVIO SOLE"</f>
        <v xml:space="preserve"> WOMAN URBAN TRAIL RE-MAKE SHOES AVIO SOLE</v>
      </c>
      <c r="D33" s="3" t="str">
        <f>"A075"</f>
        <v>A075</v>
      </c>
      <c r="E33" s="3" t="str">
        <f>"Blue"</f>
        <v>Blue</v>
      </c>
      <c r="F33" s="3" t="str">
        <f>"38"</f>
        <v>38</v>
      </c>
      <c r="G33" s="11"/>
      <c r="H33" s="4">
        <v>90.4</v>
      </c>
      <c r="I33" s="4">
        <v>199</v>
      </c>
      <c r="J33" s="5">
        <f>SUM(G33*H33)</f>
        <v>0</v>
      </c>
      <c r="K33" s="20">
        <f>SUM(J33*0.75)</f>
        <v>0</v>
      </c>
    </row>
    <row r="34" spans="1:11" x14ac:dyDescent="0.25">
      <c r="A34" s="19"/>
      <c r="B34" s="3" t="str">
        <f>"Y100344"</f>
        <v>Y100344</v>
      </c>
      <c r="C34" s="3" t="str">
        <f>" WOMAN URBAN TRAIL RE-MAKE SHOES AVIO SOLE"</f>
        <v xml:space="preserve"> WOMAN URBAN TRAIL RE-MAKE SHOES AVIO SOLE</v>
      </c>
      <c r="D34" s="3" t="str">
        <f>"A075"</f>
        <v>A075</v>
      </c>
      <c r="E34" s="3" t="str">
        <f>"Blue"</f>
        <v>Blue</v>
      </c>
      <c r="F34" s="3" t="str">
        <f>"39"</f>
        <v>39</v>
      </c>
      <c r="G34" s="11"/>
      <c r="H34" s="4">
        <v>90.4</v>
      </c>
      <c r="I34" s="4">
        <v>199</v>
      </c>
      <c r="J34" s="5">
        <f>SUM(G34*H34)</f>
        <v>0</v>
      </c>
      <c r="K34" s="20">
        <f>SUM(J34*0.75)</f>
        <v>0</v>
      </c>
    </row>
    <row r="35" spans="1:11" x14ac:dyDescent="0.25">
      <c r="A35" s="19"/>
      <c r="B35" s="3" t="str">
        <f>"Y100344"</f>
        <v>Y100344</v>
      </c>
      <c r="C35" s="3" t="str">
        <f>" WOMAN URBAN TRAIL RE-MAKE SHOES AVIO SOLE"</f>
        <v xml:space="preserve"> WOMAN URBAN TRAIL RE-MAKE SHOES AVIO SOLE</v>
      </c>
      <c r="D35" s="3" t="str">
        <f>"A075"</f>
        <v>A075</v>
      </c>
      <c r="E35" s="3" t="str">
        <f>"Blue"</f>
        <v>Blue</v>
      </c>
      <c r="F35" s="3" t="str">
        <f>"40"</f>
        <v>40</v>
      </c>
      <c r="G35" s="11"/>
      <c r="H35" s="4">
        <v>90.4</v>
      </c>
      <c r="I35" s="4">
        <v>199</v>
      </c>
      <c r="J35" s="5">
        <f>SUM(G35*H35)</f>
        <v>0</v>
      </c>
      <c r="K35" s="20">
        <f>SUM(J35*0.75)</f>
        <v>0</v>
      </c>
    </row>
    <row r="36" spans="1:11" x14ac:dyDescent="0.25">
      <c r="A36" s="19"/>
      <c r="B36" s="3" t="str">
        <f>"Y100344"</f>
        <v>Y100344</v>
      </c>
      <c r="C36" s="3" t="str">
        <f>" WOMAN URBAN TRAIL RE-MAKE SHOES AVIO SOLE"</f>
        <v xml:space="preserve"> WOMAN URBAN TRAIL RE-MAKE SHOES AVIO SOLE</v>
      </c>
      <c r="D36" s="3" t="str">
        <f>"A075"</f>
        <v>A075</v>
      </c>
      <c r="E36" s="3" t="str">
        <f>"Blue"</f>
        <v>Blue</v>
      </c>
      <c r="F36" s="3" t="str">
        <f>"41"</f>
        <v>41</v>
      </c>
      <c r="G36" s="11"/>
      <c r="H36" s="4">
        <v>90.4</v>
      </c>
      <c r="I36" s="4">
        <v>199</v>
      </c>
      <c r="J36" s="5">
        <f>SUM(G36*H36)</f>
        <v>0</v>
      </c>
      <c r="K36" s="20">
        <f>SUM(J36*0.75)</f>
        <v>0</v>
      </c>
    </row>
    <row r="37" spans="1:11" ht="15.75" thickBot="1" x14ac:dyDescent="0.3">
      <c r="A37" s="21"/>
      <c r="B37" s="22" t="str">
        <f>"Y100344"</f>
        <v>Y100344</v>
      </c>
      <c r="C37" s="22" t="str">
        <f>" WOMAN URBAN TRAIL RE-MAKE SHOES AVIO SOLE"</f>
        <v xml:space="preserve"> WOMAN URBAN TRAIL RE-MAKE SHOES AVIO SOLE</v>
      </c>
      <c r="D37" s="22" t="str">
        <f>"A075"</f>
        <v>A075</v>
      </c>
      <c r="E37" s="22" t="str">
        <f>"Blue"</f>
        <v>Blue</v>
      </c>
      <c r="F37" s="22" t="str">
        <f>"42"</f>
        <v>42</v>
      </c>
      <c r="G37" s="23"/>
      <c r="H37" s="24">
        <v>90.4</v>
      </c>
      <c r="I37" s="24">
        <v>199</v>
      </c>
      <c r="J37" s="25">
        <f>SUM(G37*H37)</f>
        <v>0</v>
      </c>
      <c r="K37" s="26">
        <f>SUM(J37*0.75)</f>
        <v>0</v>
      </c>
    </row>
    <row r="38" spans="1:11" x14ac:dyDescent="0.25">
      <c r="A38" s="13"/>
      <c r="B38" s="14" t="str">
        <f>"Y100412"</f>
        <v>Y100412</v>
      </c>
      <c r="C38" s="14" t="str">
        <f>"MAN URBAN TRAIL NEW RE-MAKE SHOES WHITE SOLE"</f>
        <v>MAN URBAN TRAIL NEW RE-MAKE SHOES WHITE SOLE</v>
      </c>
      <c r="D38" s="14" t="str">
        <f>"W000"</f>
        <v>W000</v>
      </c>
      <c r="E38" s="14" t="str">
        <f>"White"</f>
        <v>White</v>
      </c>
      <c r="F38" s="14" t="str">
        <f>"39"</f>
        <v>39</v>
      </c>
      <c r="G38" s="15"/>
      <c r="H38" s="16">
        <v>90.4</v>
      </c>
      <c r="I38" s="16">
        <v>199</v>
      </c>
      <c r="J38" s="17">
        <f>SUM(G38*H38)</f>
        <v>0</v>
      </c>
      <c r="K38" s="18">
        <f>SUM(J38*0.75)</f>
        <v>0</v>
      </c>
    </row>
    <row r="39" spans="1:11" x14ac:dyDescent="0.25">
      <c r="A39" s="19"/>
      <c r="B39" s="3" t="str">
        <f>"Y100412"</f>
        <v>Y100412</v>
      </c>
      <c r="C39" s="3" t="str">
        <f>"MAN URBAN TRAIL NEW RE-MAKE SHOES WHITE SOLE"</f>
        <v>MAN URBAN TRAIL NEW RE-MAKE SHOES WHITE SOLE</v>
      </c>
      <c r="D39" s="3" t="str">
        <f>"W000"</f>
        <v>W000</v>
      </c>
      <c r="E39" s="3" t="str">
        <f>"White"</f>
        <v>White</v>
      </c>
      <c r="F39" s="3" t="str">
        <f>"40"</f>
        <v>40</v>
      </c>
      <c r="G39" s="11"/>
      <c r="H39" s="4">
        <v>90.4</v>
      </c>
      <c r="I39" s="4">
        <v>199</v>
      </c>
      <c r="J39" s="5">
        <f>SUM(G39*H39)</f>
        <v>0</v>
      </c>
      <c r="K39" s="20">
        <f>SUM(J39*0.75)</f>
        <v>0</v>
      </c>
    </row>
    <row r="40" spans="1:11" x14ac:dyDescent="0.25">
      <c r="A40" s="19"/>
      <c r="B40" s="3" t="str">
        <f>"Y100412"</f>
        <v>Y100412</v>
      </c>
      <c r="C40" s="3" t="str">
        <f>"MAN URBAN TRAIL NEW RE-MAKE SHOES WHITE SOLE"</f>
        <v>MAN URBAN TRAIL NEW RE-MAKE SHOES WHITE SOLE</v>
      </c>
      <c r="D40" s="3" t="str">
        <f>"W000"</f>
        <v>W000</v>
      </c>
      <c r="E40" s="3" t="str">
        <f>"White"</f>
        <v>White</v>
      </c>
      <c r="F40" s="3" t="str">
        <f>"41"</f>
        <v>41</v>
      </c>
      <c r="G40" s="11"/>
      <c r="H40" s="4">
        <v>90.4</v>
      </c>
      <c r="I40" s="4">
        <v>199</v>
      </c>
      <c r="J40" s="5">
        <f>SUM(G40*H40)</f>
        <v>0</v>
      </c>
      <c r="K40" s="20">
        <f>SUM(J40*0.75)</f>
        <v>0</v>
      </c>
    </row>
    <row r="41" spans="1:11" x14ac:dyDescent="0.25">
      <c r="A41" s="19"/>
      <c r="B41" s="3" t="str">
        <f>"Y100412"</f>
        <v>Y100412</v>
      </c>
      <c r="C41" s="3" t="str">
        <f>"MAN URBAN TRAIL NEW RE-MAKE SHOES WHITE SOLE"</f>
        <v>MAN URBAN TRAIL NEW RE-MAKE SHOES WHITE SOLE</v>
      </c>
      <c r="D41" s="3" t="str">
        <f>"W000"</f>
        <v>W000</v>
      </c>
      <c r="E41" s="3" t="str">
        <f>"White"</f>
        <v>White</v>
      </c>
      <c r="F41" s="3" t="str">
        <f>"42"</f>
        <v>42</v>
      </c>
      <c r="G41" s="11"/>
      <c r="H41" s="4">
        <v>90.4</v>
      </c>
      <c r="I41" s="4">
        <v>199</v>
      </c>
      <c r="J41" s="5">
        <f>SUM(G41*H41)</f>
        <v>0</v>
      </c>
      <c r="K41" s="20">
        <f>SUM(J41*0.75)</f>
        <v>0</v>
      </c>
    </row>
    <row r="42" spans="1:11" x14ac:dyDescent="0.25">
      <c r="A42" s="19"/>
      <c r="B42" s="3" t="str">
        <f>"Y100412"</f>
        <v>Y100412</v>
      </c>
      <c r="C42" s="3" t="str">
        <f>"MAN URBAN TRAIL NEW RE-MAKE SHOES WHITE SOLE"</f>
        <v>MAN URBAN TRAIL NEW RE-MAKE SHOES WHITE SOLE</v>
      </c>
      <c r="D42" s="3" t="str">
        <f>"W000"</f>
        <v>W000</v>
      </c>
      <c r="E42" s="3" t="str">
        <f>"White"</f>
        <v>White</v>
      </c>
      <c r="F42" s="3" t="str">
        <f>"43"</f>
        <v>43</v>
      </c>
      <c r="G42" s="11"/>
      <c r="H42" s="4">
        <v>90.4</v>
      </c>
      <c r="I42" s="4">
        <v>199</v>
      </c>
      <c r="J42" s="5">
        <f>SUM(G42*H42)</f>
        <v>0</v>
      </c>
      <c r="K42" s="20">
        <f>SUM(J42*0.75)</f>
        <v>0</v>
      </c>
    </row>
    <row r="43" spans="1:11" x14ac:dyDescent="0.25">
      <c r="A43" s="19"/>
      <c r="B43" s="3" t="str">
        <f>"Y100412"</f>
        <v>Y100412</v>
      </c>
      <c r="C43" s="3" t="str">
        <f>"MAN URBAN TRAIL NEW RE-MAKE SHOES WHITE SOLE"</f>
        <v>MAN URBAN TRAIL NEW RE-MAKE SHOES WHITE SOLE</v>
      </c>
      <c r="D43" s="3" t="str">
        <f>"W000"</f>
        <v>W000</v>
      </c>
      <c r="E43" s="3" t="str">
        <f>"White"</f>
        <v>White</v>
      </c>
      <c r="F43" s="3" t="str">
        <f>"44"</f>
        <v>44</v>
      </c>
      <c r="G43" s="11"/>
      <c r="H43" s="4">
        <v>90.4</v>
      </c>
      <c r="I43" s="4">
        <v>199</v>
      </c>
      <c r="J43" s="5">
        <f>SUM(G43*H43)</f>
        <v>0</v>
      </c>
      <c r="K43" s="20">
        <f>SUM(J43*0.75)</f>
        <v>0</v>
      </c>
    </row>
    <row r="44" spans="1:11" x14ac:dyDescent="0.25">
      <c r="A44" s="19"/>
      <c r="B44" s="3" t="str">
        <f>"Y100412"</f>
        <v>Y100412</v>
      </c>
      <c r="C44" s="3" t="str">
        <f>"MAN URBAN TRAIL NEW RE-MAKE SHOES WHITE SOLE"</f>
        <v>MAN URBAN TRAIL NEW RE-MAKE SHOES WHITE SOLE</v>
      </c>
      <c r="D44" s="3" t="str">
        <f>"W000"</f>
        <v>W000</v>
      </c>
      <c r="E44" s="3" t="str">
        <f>"White"</f>
        <v>White</v>
      </c>
      <c r="F44" s="3" t="str">
        <f>"45"</f>
        <v>45</v>
      </c>
      <c r="G44" s="11"/>
      <c r="H44" s="4">
        <v>90.4</v>
      </c>
      <c r="I44" s="4">
        <v>199</v>
      </c>
      <c r="J44" s="5">
        <f>SUM(G44*H44)</f>
        <v>0</v>
      </c>
      <c r="K44" s="20">
        <f>SUM(J44*0.75)</f>
        <v>0</v>
      </c>
    </row>
    <row r="45" spans="1:11" x14ac:dyDescent="0.25">
      <c r="A45" s="19"/>
      <c r="B45" s="3" t="str">
        <f>"Y100412"</f>
        <v>Y100412</v>
      </c>
      <c r="C45" s="3" t="str">
        <f>"MAN URBAN TRAIL NEW RE-MAKE SHOES WHITE SOLE"</f>
        <v>MAN URBAN TRAIL NEW RE-MAKE SHOES WHITE SOLE</v>
      </c>
      <c r="D45" s="3" t="str">
        <f>"W000"</f>
        <v>W000</v>
      </c>
      <c r="E45" s="3" t="str">
        <f>"White"</f>
        <v>White</v>
      </c>
      <c r="F45" s="3" t="str">
        <f>"46"</f>
        <v>46</v>
      </c>
      <c r="G45" s="11"/>
      <c r="H45" s="4">
        <v>90.4</v>
      </c>
      <c r="I45" s="4">
        <v>199</v>
      </c>
      <c r="J45" s="5">
        <f>SUM(G45*H45)</f>
        <v>0</v>
      </c>
      <c r="K45" s="20">
        <f>SUM(J45*0.75)</f>
        <v>0</v>
      </c>
    </row>
    <row r="46" spans="1:11" x14ac:dyDescent="0.25">
      <c r="A46" s="19"/>
      <c r="B46" s="3" t="str">
        <f>"Y100412"</f>
        <v>Y100412</v>
      </c>
      <c r="C46" s="3" t="str">
        <f>"MAN URBAN TRAIL NEW RE-MAKE SHOES WHITE SOLE"</f>
        <v>MAN URBAN TRAIL NEW RE-MAKE SHOES WHITE SOLE</v>
      </c>
      <c r="D46" s="3" t="str">
        <f>"W000"</f>
        <v>W000</v>
      </c>
      <c r="E46" s="3" t="str">
        <f>"White"</f>
        <v>White</v>
      </c>
      <c r="F46" s="3" t="str">
        <f>"47"</f>
        <v>47</v>
      </c>
      <c r="G46" s="11"/>
      <c r="H46" s="4">
        <v>90.4</v>
      </c>
      <c r="I46" s="4">
        <v>199</v>
      </c>
      <c r="J46" s="5">
        <f>SUM(G46*H46)</f>
        <v>0</v>
      </c>
      <c r="K46" s="20">
        <f>SUM(J46*0.75)</f>
        <v>0</v>
      </c>
    </row>
    <row r="47" spans="1:11" ht="15.75" thickBot="1" x14ac:dyDescent="0.3">
      <c r="A47" s="21"/>
      <c r="B47" s="22" t="str">
        <f>"Y100412"</f>
        <v>Y100412</v>
      </c>
      <c r="C47" s="22" t="str">
        <f>"MAN URBAN TRAIL NEW RE-MAKE SHOES WHITE SOLE"</f>
        <v>MAN URBAN TRAIL NEW RE-MAKE SHOES WHITE SOLE</v>
      </c>
      <c r="D47" s="22" t="str">
        <f>"W000"</f>
        <v>W000</v>
      </c>
      <c r="E47" s="22" t="str">
        <f>"White"</f>
        <v>White</v>
      </c>
      <c r="F47" s="22" t="str">
        <f>"48"</f>
        <v>48</v>
      </c>
      <c r="G47" s="23"/>
      <c r="H47" s="24">
        <v>90.4</v>
      </c>
      <c r="I47" s="24">
        <v>199</v>
      </c>
      <c r="J47" s="25">
        <f>SUM(G47*H47)</f>
        <v>0</v>
      </c>
      <c r="K47" s="26">
        <f>SUM(J47*0.75)</f>
        <v>0</v>
      </c>
    </row>
    <row r="48" spans="1:11" x14ac:dyDescent="0.25">
      <c r="A48" s="13"/>
      <c r="B48" s="14" t="str">
        <f>"Y100413"</f>
        <v>Y100413</v>
      </c>
      <c r="C48" s="14" t="str">
        <f>"WOMAN URBAN TRAIL NEW RE-MAKE SHOES WHITE SOLE"</f>
        <v>WOMAN URBAN TRAIL NEW RE-MAKE SHOES WHITE SOLE</v>
      </c>
      <c r="D48" s="14" t="str">
        <f>"W000"</f>
        <v>W000</v>
      </c>
      <c r="E48" s="14" t="str">
        <f>"White"</f>
        <v>White</v>
      </c>
      <c r="F48" s="14" t="str">
        <f>"35"</f>
        <v>35</v>
      </c>
      <c r="G48" s="15"/>
      <c r="H48" s="16">
        <v>90.4</v>
      </c>
      <c r="I48" s="16">
        <v>199</v>
      </c>
      <c r="J48" s="17">
        <f>SUM(G48*H48)</f>
        <v>0</v>
      </c>
      <c r="K48" s="18">
        <f>SUM(J48*0.75)</f>
        <v>0</v>
      </c>
    </row>
    <row r="49" spans="1:11" x14ac:dyDescent="0.25">
      <c r="A49" s="19"/>
      <c r="B49" s="3" t="str">
        <f>"Y100413"</f>
        <v>Y100413</v>
      </c>
      <c r="C49" s="3" t="str">
        <f>"WOMAN URBAN TRAIL NEW RE-MAKE SHOES WHITE SOLE"</f>
        <v>WOMAN URBAN TRAIL NEW RE-MAKE SHOES WHITE SOLE</v>
      </c>
      <c r="D49" s="3" t="str">
        <f>"W000"</f>
        <v>W000</v>
      </c>
      <c r="E49" s="3" t="str">
        <f>"White"</f>
        <v>White</v>
      </c>
      <c r="F49" s="3" t="str">
        <f>"36"</f>
        <v>36</v>
      </c>
      <c r="G49" s="11"/>
      <c r="H49" s="4">
        <v>90.4</v>
      </c>
      <c r="I49" s="4">
        <v>199</v>
      </c>
      <c r="J49" s="5">
        <f>SUM(G49*H49)</f>
        <v>0</v>
      </c>
      <c r="K49" s="20">
        <f>SUM(J49*0.75)</f>
        <v>0</v>
      </c>
    </row>
    <row r="50" spans="1:11" x14ac:dyDescent="0.25">
      <c r="A50" s="19"/>
      <c r="B50" s="3" t="str">
        <f>"Y100413"</f>
        <v>Y100413</v>
      </c>
      <c r="C50" s="3" t="str">
        <f>"WOMAN URBAN TRAIL NEW RE-MAKE SHOES WHITE SOLE"</f>
        <v>WOMAN URBAN TRAIL NEW RE-MAKE SHOES WHITE SOLE</v>
      </c>
      <c r="D50" s="3" t="str">
        <f>"W000"</f>
        <v>W000</v>
      </c>
      <c r="E50" s="3" t="str">
        <f>"White"</f>
        <v>White</v>
      </c>
      <c r="F50" s="3" t="str">
        <f>"37"</f>
        <v>37</v>
      </c>
      <c r="G50" s="11"/>
      <c r="H50" s="4">
        <v>90.4</v>
      </c>
      <c r="I50" s="4">
        <v>199</v>
      </c>
      <c r="J50" s="5">
        <f>SUM(G50*H50)</f>
        <v>0</v>
      </c>
      <c r="K50" s="20">
        <f>SUM(J50*0.75)</f>
        <v>0</v>
      </c>
    </row>
    <row r="51" spans="1:11" x14ac:dyDescent="0.25">
      <c r="A51" s="19"/>
      <c r="B51" s="3" t="str">
        <f>"Y100413"</f>
        <v>Y100413</v>
      </c>
      <c r="C51" s="3" t="str">
        <f>"WOMAN URBAN TRAIL NEW RE-MAKE SHOES WHITE SOLE"</f>
        <v>WOMAN URBAN TRAIL NEW RE-MAKE SHOES WHITE SOLE</v>
      </c>
      <c r="D51" s="3" t="str">
        <f>"W000"</f>
        <v>W000</v>
      </c>
      <c r="E51" s="3" t="str">
        <f>"White"</f>
        <v>White</v>
      </c>
      <c r="F51" s="3" t="str">
        <f>"38"</f>
        <v>38</v>
      </c>
      <c r="G51" s="11"/>
      <c r="H51" s="4">
        <v>90.4</v>
      </c>
      <c r="I51" s="4">
        <v>199</v>
      </c>
      <c r="J51" s="5">
        <f>SUM(G51*H51)</f>
        <v>0</v>
      </c>
      <c r="K51" s="20">
        <f>SUM(J51*0.75)</f>
        <v>0</v>
      </c>
    </row>
    <row r="52" spans="1:11" x14ac:dyDescent="0.25">
      <c r="A52" s="19"/>
      <c r="B52" s="3" t="str">
        <f>"Y100413"</f>
        <v>Y100413</v>
      </c>
      <c r="C52" s="3" t="str">
        <f>"WOMAN URBAN TRAIL NEW RE-MAKE SHOES WHITE SOLE"</f>
        <v>WOMAN URBAN TRAIL NEW RE-MAKE SHOES WHITE SOLE</v>
      </c>
      <c r="D52" s="3" t="str">
        <f>"W000"</f>
        <v>W000</v>
      </c>
      <c r="E52" s="3" t="str">
        <f>"White"</f>
        <v>White</v>
      </c>
      <c r="F52" s="3" t="str">
        <f>"39"</f>
        <v>39</v>
      </c>
      <c r="G52" s="11"/>
      <c r="H52" s="4">
        <v>90.4</v>
      </c>
      <c r="I52" s="4">
        <v>199</v>
      </c>
      <c r="J52" s="5">
        <f>SUM(G52*H52)</f>
        <v>0</v>
      </c>
      <c r="K52" s="20">
        <f>SUM(J52*0.75)</f>
        <v>0</v>
      </c>
    </row>
    <row r="53" spans="1:11" x14ac:dyDescent="0.25">
      <c r="A53" s="19"/>
      <c r="B53" s="3" t="str">
        <f>"Y100413"</f>
        <v>Y100413</v>
      </c>
      <c r="C53" s="3" t="str">
        <f>"WOMAN URBAN TRAIL NEW RE-MAKE SHOES WHITE SOLE"</f>
        <v>WOMAN URBAN TRAIL NEW RE-MAKE SHOES WHITE SOLE</v>
      </c>
      <c r="D53" s="3" t="str">
        <f>"W000"</f>
        <v>W000</v>
      </c>
      <c r="E53" s="3" t="str">
        <f>"White"</f>
        <v>White</v>
      </c>
      <c r="F53" s="3" t="str">
        <f>"40"</f>
        <v>40</v>
      </c>
      <c r="G53" s="11"/>
      <c r="H53" s="4">
        <v>90.4</v>
      </c>
      <c r="I53" s="4">
        <v>199</v>
      </c>
      <c r="J53" s="5">
        <f>SUM(G53*H53)</f>
        <v>0</v>
      </c>
      <c r="K53" s="20">
        <f>SUM(J53*0.75)</f>
        <v>0</v>
      </c>
    </row>
    <row r="54" spans="1:11" x14ac:dyDescent="0.25">
      <c r="A54" s="19"/>
      <c r="B54" s="3" t="str">
        <f>"Y100413"</f>
        <v>Y100413</v>
      </c>
      <c r="C54" s="3" t="str">
        <f>"WOMAN URBAN TRAIL NEW RE-MAKE SHOES WHITE SOLE"</f>
        <v>WOMAN URBAN TRAIL NEW RE-MAKE SHOES WHITE SOLE</v>
      </c>
      <c r="D54" s="3" t="str">
        <f>"W000"</f>
        <v>W000</v>
      </c>
      <c r="E54" s="3" t="str">
        <f>"White"</f>
        <v>White</v>
      </c>
      <c r="F54" s="3" t="str">
        <f>"41"</f>
        <v>41</v>
      </c>
      <c r="G54" s="11"/>
      <c r="H54" s="4">
        <v>90.4</v>
      </c>
      <c r="I54" s="4">
        <v>199</v>
      </c>
      <c r="J54" s="5">
        <f>SUM(G54*H54)</f>
        <v>0</v>
      </c>
      <c r="K54" s="20">
        <f>SUM(J54*0.75)</f>
        <v>0</v>
      </c>
    </row>
    <row r="55" spans="1:11" ht="15.75" thickBot="1" x14ac:dyDescent="0.3">
      <c r="A55" s="21"/>
      <c r="B55" s="22" t="str">
        <f>"Y100413"</f>
        <v>Y100413</v>
      </c>
      <c r="C55" s="22" t="str">
        <f>"WOMAN URBAN TRAIL NEW RE-MAKE SHOES WHITE SOLE"</f>
        <v>WOMAN URBAN TRAIL NEW RE-MAKE SHOES WHITE SOLE</v>
      </c>
      <c r="D55" s="22" t="str">
        <f>"W000"</f>
        <v>W000</v>
      </c>
      <c r="E55" s="22" t="str">
        <f>"White"</f>
        <v>White</v>
      </c>
      <c r="F55" s="22" t="str">
        <f>"42"</f>
        <v>42</v>
      </c>
      <c r="G55" s="23"/>
      <c r="H55" s="24">
        <v>90.4</v>
      </c>
      <c r="I55" s="24">
        <v>199</v>
      </c>
      <c r="J55" s="25">
        <f>SUM(G55*H55)</f>
        <v>0</v>
      </c>
      <c r="K55" s="26">
        <f>SUM(J55*0.75)</f>
        <v>0</v>
      </c>
    </row>
    <row r="56" spans="1:11" x14ac:dyDescent="0.25">
      <c r="A56" s="13"/>
      <c r="B56" s="14" t="str">
        <f>"Y100221"</f>
        <v>Y100221</v>
      </c>
      <c r="C56" s="14" t="str">
        <f>" MAN URBAN TRAIL CIRCULAR SHOES"</f>
        <v xml:space="preserve"> MAN URBAN TRAIL CIRCULAR SHOES</v>
      </c>
      <c r="D56" s="14" t="str">
        <f>"E017"</f>
        <v>E017</v>
      </c>
      <c r="E56" s="14" t="str">
        <f>"Green"</f>
        <v>Green</v>
      </c>
      <c r="F56" s="14" t="str">
        <f>"39"</f>
        <v>39</v>
      </c>
      <c r="G56" s="15"/>
      <c r="H56" s="16">
        <v>90.4</v>
      </c>
      <c r="I56" s="16">
        <v>199</v>
      </c>
      <c r="J56" s="17">
        <f>SUM(G56*H56)</f>
        <v>0</v>
      </c>
      <c r="K56" s="18">
        <f>SUM(J56*0.75)</f>
        <v>0</v>
      </c>
    </row>
    <row r="57" spans="1:11" x14ac:dyDescent="0.25">
      <c r="A57" s="19"/>
      <c r="B57" s="3" t="str">
        <f>"Y100221"</f>
        <v>Y100221</v>
      </c>
      <c r="C57" s="3" t="str">
        <f>" MAN URBAN TRAIL CIRCULAR SHOES"</f>
        <v xml:space="preserve"> MAN URBAN TRAIL CIRCULAR SHOES</v>
      </c>
      <c r="D57" s="3" t="str">
        <f>"E017"</f>
        <v>E017</v>
      </c>
      <c r="E57" s="3" t="str">
        <f>"Green"</f>
        <v>Green</v>
      </c>
      <c r="F57" s="3" t="str">
        <f>"40"</f>
        <v>40</v>
      </c>
      <c r="G57" s="11"/>
      <c r="H57" s="4">
        <v>90.4</v>
      </c>
      <c r="I57" s="4">
        <v>199</v>
      </c>
      <c r="J57" s="5">
        <f>SUM(G57*H57)</f>
        <v>0</v>
      </c>
      <c r="K57" s="20">
        <f>SUM(J57*0.75)</f>
        <v>0</v>
      </c>
    </row>
    <row r="58" spans="1:11" x14ac:dyDescent="0.25">
      <c r="A58" s="19"/>
      <c r="B58" s="3" t="str">
        <f>"Y100221"</f>
        <v>Y100221</v>
      </c>
      <c r="C58" s="3" t="str">
        <f>" MAN URBAN TRAIL CIRCULAR SHOES"</f>
        <v xml:space="preserve"> MAN URBAN TRAIL CIRCULAR SHOES</v>
      </c>
      <c r="D58" s="3" t="str">
        <f>"E017"</f>
        <v>E017</v>
      </c>
      <c r="E58" s="3" t="str">
        <f>"Green"</f>
        <v>Green</v>
      </c>
      <c r="F58" s="3" t="str">
        <f>"41"</f>
        <v>41</v>
      </c>
      <c r="G58" s="11"/>
      <c r="H58" s="4">
        <v>90.4</v>
      </c>
      <c r="I58" s="4">
        <v>199</v>
      </c>
      <c r="J58" s="5">
        <f>SUM(G58*H58)</f>
        <v>0</v>
      </c>
      <c r="K58" s="20">
        <f>SUM(J58*0.75)</f>
        <v>0</v>
      </c>
    </row>
    <row r="59" spans="1:11" x14ac:dyDescent="0.25">
      <c r="A59" s="19"/>
      <c r="B59" s="3" t="str">
        <f>"Y100221"</f>
        <v>Y100221</v>
      </c>
      <c r="C59" s="3" t="str">
        <f>" MAN URBAN TRAIL CIRCULAR SHOES"</f>
        <v xml:space="preserve"> MAN URBAN TRAIL CIRCULAR SHOES</v>
      </c>
      <c r="D59" s="3" t="str">
        <f>"E017"</f>
        <v>E017</v>
      </c>
      <c r="E59" s="3" t="str">
        <f>"Green"</f>
        <v>Green</v>
      </c>
      <c r="F59" s="3" t="str">
        <f>"42"</f>
        <v>42</v>
      </c>
      <c r="G59" s="11"/>
      <c r="H59" s="4">
        <v>90.4</v>
      </c>
      <c r="I59" s="4">
        <v>199</v>
      </c>
      <c r="J59" s="5">
        <f>SUM(G59*H59)</f>
        <v>0</v>
      </c>
      <c r="K59" s="20">
        <f>SUM(J59*0.75)</f>
        <v>0</v>
      </c>
    </row>
    <row r="60" spans="1:11" x14ac:dyDescent="0.25">
      <c r="A60" s="19"/>
      <c r="B60" s="3" t="str">
        <f>"Y100221"</f>
        <v>Y100221</v>
      </c>
      <c r="C60" s="3" t="str">
        <f>" MAN URBAN TRAIL CIRCULAR SHOES"</f>
        <v xml:space="preserve"> MAN URBAN TRAIL CIRCULAR SHOES</v>
      </c>
      <c r="D60" s="3" t="str">
        <f>"E017"</f>
        <v>E017</v>
      </c>
      <c r="E60" s="3" t="str">
        <f>"Green"</f>
        <v>Green</v>
      </c>
      <c r="F60" s="3" t="str">
        <f>"43"</f>
        <v>43</v>
      </c>
      <c r="G60" s="11"/>
      <c r="H60" s="4">
        <v>90.4</v>
      </c>
      <c r="I60" s="4">
        <v>199</v>
      </c>
      <c r="J60" s="5">
        <f>SUM(G60*H60)</f>
        <v>0</v>
      </c>
      <c r="K60" s="20">
        <f>SUM(J60*0.75)</f>
        <v>0</v>
      </c>
    </row>
    <row r="61" spans="1:11" x14ac:dyDescent="0.25">
      <c r="A61" s="19"/>
      <c r="B61" s="3" t="str">
        <f>"Y100221"</f>
        <v>Y100221</v>
      </c>
      <c r="C61" s="3" t="str">
        <f>" MAN URBAN TRAIL CIRCULAR SHOES"</f>
        <v xml:space="preserve"> MAN URBAN TRAIL CIRCULAR SHOES</v>
      </c>
      <c r="D61" s="3" t="str">
        <f>"E017"</f>
        <v>E017</v>
      </c>
      <c r="E61" s="3" t="str">
        <f>"Green"</f>
        <v>Green</v>
      </c>
      <c r="F61" s="3" t="str">
        <f>"44"</f>
        <v>44</v>
      </c>
      <c r="G61" s="11"/>
      <c r="H61" s="4">
        <v>90.4</v>
      </c>
      <c r="I61" s="4">
        <v>199</v>
      </c>
      <c r="J61" s="5">
        <f>SUM(G61*H61)</f>
        <v>0</v>
      </c>
      <c r="K61" s="20">
        <f>SUM(J61*0.75)</f>
        <v>0</v>
      </c>
    </row>
    <row r="62" spans="1:11" x14ac:dyDescent="0.25">
      <c r="A62" s="19"/>
      <c r="B62" s="3" t="str">
        <f>"Y100221"</f>
        <v>Y100221</v>
      </c>
      <c r="C62" s="3" t="str">
        <f>" MAN URBAN TRAIL CIRCULAR SHOES"</f>
        <v xml:space="preserve"> MAN URBAN TRAIL CIRCULAR SHOES</v>
      </c>
      <c r="D62" s="3" t="str">
        <f>"E017"</f>
        <v>E017</v>
      </c>
      <c r="E62" s="3" t="str">
        <f>"Green"</f>
        <v>Green</v>
      </c>
      <c r="F62" s="3" t="str">
        <f>"45"</f>
        <v>45</v>
      </c>
      <c r="G62" s="11"/>
      <c r="H62" s="4">
        <v>90.4</v>
      </c>
      <c r="I62" s="4">
        <v>199</v>
      </c>
      <c r="J62" s="5">
        <f>SUM(G62*H62)</f>
        <v>0</v>
      </c>
      <c r="K62" s="20">
        <f>SUM(J62*0.75)</f>
        <v>0</v>
      </c>
    </row>
    <row r="63" spans="1:11" x14ac:dyDescent="0.25">
      <c r="A63" s="19"/>
      <c r="B63" s="3" t="str">
        <f>"Y100221"</f>
        <v>Y100221</v>
      </c>
      <c r="C63" s="3" t="str">
        <f>" MAN URBAN TRAIL CIRCULAR SHOES"</f>
        <v xml:space="preserve"> MAN URBAN TRAIL CIRCULAR SHOES</v>
      </c>
      <c r="D63" s="3" t="str">
        <f>"E017"</f>
        <v>E017</v>
      </c>
      <c r="E63" s="3" t="str">
        <f>"Green"</f>
        <v>Green</v>
      </c>
      <c r="F63" s="3" t="str">
        <f>"46"</f>
        <v>46</v>
      </c>
      <c r="G63" s="11"/>
      <c r="H63" s="4">
        <v>90.4</v>
      </c>
      <c r="I63" s="4">
        <v>199</v>
      </c>
      <c r="J63" s="5">
        <f>SUM(G63*H63)</f>
        <v>0</v>
      </c>
      <c r="K63" s="20">
        <f>SUM(J63*0.75)</f>
        <v>0</v>
      </c>
    </row>
    <row r="64" spans="1:11" x14ac:dyDescent="0.25">
      <c r="A64" s="19"/>
      <c r="B64" s="3" t="str">
        <f>"Y100221"</f>
        <v>Y100221</v>
      </c>
      <c r="C64" s="3" t="str">
        <f>" MAN URBAN TRAIL CIRCULAR SHOES"</f>
        <v xml:space="preserve"> MAN URBAN TRAIL CIRCULAR SHOES</v>
      </c>
      <c r="D64" s="3" t="str">
        <f>"E017"</f>
        <v>E017</v>
      </c>
      <c r="E64" s="3" t="str">
        <f>"Green"</f>
        <v>Green</v>
      </c>
      <c r="F64" s="3" t="str">
        <f>"47"</f>
        <v>47</v>
      </c>
      <c r="G64" s="11"/>
      <c r="H64" s="4">
        <v>90.4</v>
      </c>
      <c r="I64" s="4">
        <v>199</v>
      </c>
      <c r="J64" s="5">
        <f>SUM(G64*H64)</f>
        <v>0</v>
      </c>
      <c r="K64" s="20">
        <f>SUM(J64*0.75)</f>
        <v>0</v>
      </c>
    </row>
    <row r="65" spans="1:11" ht="15.75" thickBot="1" x14ac:dyDescent="0.3">
      <c r="A65" s="21"/>
      <c r="B65" s="22" t="str">
        <f>"Y100221"</f>
        <v>Y100221</v>
      </c>
      <c r="C65" s="22" t="str">
        <f>" MAN URBAN TRAIL CIRCULAR SHOES"</f>
        <v xml:space="preserve"> MAN URBAN TRAIL CIRCULAR SHOES</v>
      </c>
      <c r="D65" s="22" t="str">
        <f>"E017"</f>
        <v>E017</v>
      </c>
      <c r="E65" s="22" t="str">
        <f>"Green"</f>
        <v>Green</v>
      </c>
      <c r="F65" s="22" t="str">
        <f>"48"</f>
        <v>48</v>
      </c>
      <c r="G65" s="23"/>
      <c r="H65" s="24">
        <v>90.4</v>
      </c>
      <c r="I65" s="24">
        <v>199</v>
      </c>
      <c r="J65" s="25">
        <f>SUM(G65*H65)</f>
        <v>0</v>
      </c>
      <c r="K65" s="26">
        <f>SUM(J65*0.75)</f>
        <v>0</v>
      </c>
    </row>
    <row r="66" spans="1:11" x14ac:dyDescent="0.25">
      <c r="A66" s="13"/>
      <c r="B66" s="14" t="str">
        <f>"Y100225"</f>
        <v>Y100225</v>
      </c>
      <c r="C66" s="14" t="str">
        <f>" WOMAN URBAN TRAIL CIRCULAR SHOES"</f>
        <v xml:space="preserve"> WOMAN URBAN TRAIL CIRCULAR SHOES</v>
      </c>
      <c r="D66" s="14" t="str">
        <f>"E017"</f>
        <v>E017</v>
      </c>
      <c r="E66" s="14" t="str">
        <f>"Green"</f>
        <v>Green</v>
      </c>
      <c r="F66" s="14" t="str">
        <f>"35"</f>
        <v>35</v>
      </c>
      <c r="G66" s="15"/>
      <c r="H66" s="16">
        <v>90.4</v>
      </c>
      <c r="I66" s="16">
        <v>199</v>
      </c>
      <c r="J66" s="17">
        <f>SUM(G66*H66)</f>
        <v>0</v>
      </c>
      <c r="K66" s="18">
        <f>SUM(J66*0.75)</f>
        <v>0</v>
      </c>
    </row>
    <row r="67" spans="1:11" x14ac:dyDescent="0.25">
      <c r="A67" s="19"/>
      <c r="B67" s="3" t="str">
        <f>"Y100225"</f>
        <v>Y100225</v>
      </c>
      <c r="C67" s="3" t="str">
        <f>" WOMAN URBAN TRAIL CIRCULAR SHOES"</f>
        <v xml:space="preserve"> WOMAN URBAN TRAIL CIRCULAR SHOES</v>
      </c>
      <c r="D67" s="3" t="str">
        <f>"E017"</f>
        <v>E017</v>
      </c>
      <c r="E67" s="3" t="str">
        <f>"Green"</f>
        <v>Green</v>
      </c>
      <c r="F67" s="3" t="str">
        <f>"36"</f>
        <v>36</v>
      </c>
      <c r="G67" s="11"/>
      <c r="H67" s="4">
        <v>90.4</v>
      </c>
      <c r="I67" s="4">
        <v>199</v>
      </c>
      <c r="J67" s="5">
        <f>SUM(G67*H67)</f>
        <v>0</v>
      </c>
      <c r="K67" s="20">
        <f>SUM(J67*0.75)</f>
        <v>0</v>
      </c>
    </row>
    <row r="68" spans="1:11" x14ac:dyDescent="0.25">
      <c r="A68" s="19"/>
      <c r="B68" s="3" t="str">
        <f>"Y100225"</f>
        <v>Y100225</v>
      </c>
      <c r="C68" s="3" t="str">
        <f>" WOMAN URBAN TRAIL CIRCULAR SHOES"</f>
        <v xml:space="preserve"> WOMAN URBAN TRAIL CIRCULAR SHOES</v>
      </c>
      <c r="D68" s="3" t="str">
        <f>"E017"</f>
        <v>E017</v>
      </c>
      <c r="E68" s="3" t="str">
        <f>"Green"</f>
        <v>Green</v>
      </c>
      <c r="F68" s="3" t="str">
        <f>"37"</f>
        <v>37</v>
      </c>
      <c r="G68" s="11"/>
      <c r="H68" s="4">
        <v>90.4</v>
      </c>
      <c r="I68" s="4">
        <v>199</v>
      </c>
      <c r="J68" s="5">
        <f>SUM(G68*H68)</f>
        <v>0</v>
      </c>
      <c r="K68" s="20">
        <f>SUM(J68*0.75)</f>
        <v>0</v>
      </c>
    </row>
    <row r="69" spans="1:11" x14ac:dyDescent="0.25">
      <c r="A69" s="19"/>
      <c r="B69" s="3" t="str">
        <f>"Y100225"</f>
        <v>Y100225</v>
      </c>
      <c r="C69" s="3" t="str">
        <f>" WOMAN URBAN TRAIL CIRCULAR SHOES"</f>
        <v xml:space="preserve"> WOMAN URBAN TRAIL CIRCULAR SHOES</v>
      </c>
      <c r="D69" s="3" t="str">
        <f>"E017"</f>
        <v>E017</v>
      </c>
      <c r="E69" s="3" t="str">
        <f>"Green"</f>
        <v>Green</v>
      </c>
      <c r="F69" s="3" t="str">
        <f>"38"</f>
        <v>38</v>
      </c>
      <c r="G69" s="11"/>
      <c r="H69" s="4">
        <v>90.4</v>
      </c>
      <c r="I69" s="4">
        <v>199</v>
      </c>
      <c r="J69" s="5">
        <f>SUM(G69*H69)</f>
        <v>0</v>
      </c>
      <c r="K69" s="20">
        <f>SUM(J69*0.75)</f>
        <v>0</v>
      </c>
    </row>
    <row r="70" spans="1:11" x14ac:dyDescent="0.25">
      <c r="A70" s="19"/>
      <c r="B70" s="3" t="str">
        <f>"Y100225"</f>
        <v>Y100225</v>
      </c>
      <c r="C70" s="3" t="str">
        <f>" WOMAN URBAN TRAIL CIRCULAR SHOES"</f>
        <v xml:space="preserve"> WOMAN URBAN TRAIL CIRCULAR SHOES</v>
      </c>
      <c r="D70" s="3" t="str">
        <f>"E017"</f>
        <v>E017</v>
      </c>
      <c r="E70" s="3" t="str">
        <f>"Green"</f>
        <v>Green</v>
      </c>
      <c r="F70" s="3" t="str">
        <f>"39"</f>
        <v>39</v>
      </c>
      <c r="G70" s="11"/>
      <c r="H70" s="4">
        <v>90.4</v>
      </c>
      <c r="I70" s="4">
        <v>199</v>
      </c>
      <c r="J70" s="5">
        <f>SUM(G70*H70)</f>
        <v>0</v>
      </c>
      <c r="K70" s="20">
        <f>SUM(J70*0.75)</f>
        <v>0</v>
      </c>
    </row>
    <row r="71" spans="1:11" x14ac:dyDescent="0.25">
      <c r="A71" s="19"/>
      <c r="B71" s="3" t="str">
        <f>"Y100225"</f>
        <v>Y100225</v>
      </c>
      <c r="C71" s="3" t="str">
        <f>" WOMAN URBAN TRAIL CIRCULAR SHOES"</f>
        <v xml:space="preserve"> WOMAN URBAN TRAIL CIRCULAR SHOES</v>
      </c>
      <c r="D71" s="3" t="str">
        <f>"E017"</f>
        <v>E017</v>
      </c>
      <c r="E71" s="3" t="str">
        <f>"Green"</f>
        <v>Green</v>
      </c>
      <c r="F71" s="3" t="str">
        <f>"40"</f>
        <v>40</v>
      </c>
      <c r="G71" s="11"/>
      <c r="H71" s="4">
        <v>90.4</v>
      </c>
      <c r="I71" s="4">
        <v>199</v>
      </c>
      <c r="J71" s="5">
        <f>SUM(G71*H71)</f>
        <v>0</v>
      </c>
      <c r="K71" s="20">
        <f>SUM(J71*0.75)</f>
        <v>0</v>
      </c>
    </row>
    <row r="72" spans="1:11" x14ac:dyDescent="0.25">
      <c r="A72" s="19"/>
      <c r="B72" s="3" t="str">
        <f>"Y100225"</f>
        <v>Y100225</v>
      </c>
      <c r="C72" s="3" t="str">
        <f>" WOMAN URBAN TRAIL CIRCULAR SHOES"</f>
        <v xml:space="preserve"> WOMAN URBAN TRAIL CIRCULAR SHOES</v>
      </c>
      <c r="D72" s="3" t="str">
        <f>"E017"</f>
        <v>E017</v>
      </c>
      <c r="E72" s="3" t="str">
        <f>"Green"</f>
        <v>Green</v>
      </c>
      <c r="F72" s="3" t="str">
        <f>"41"</f>
        <v>41</v>
      </c>
      <c r="G72" s="11"/>
      <c r="H72" s="4">
        <v>90.4</v>
      </c>
      <c r="I72" s="4">
        <v>199</v>
      </c>
      <c r="J72" s="5">
        <f>SUM(G72*H72)</f>
        <v>0</v>
      </c>
      <c r="K72" s="20">
        <f>SUM(J72*0.75)</f>
        <v>0</v>
      </c>
    </row>
    <row r="73" spans="1:11" ht="15.75" thickBot="1" x14ac:dyDescent="0.3">
      <c r="A73" s="21"/>
      <c r="B73" s="22" t="str">
        <f>"Y100225"</f>
        <v>Y100225</v>
      </c>
      <c r="C73" s="22" t="str">
        <f>" WOMAN URBAN TRAIL CIRCULAR SHOES"</f>
        <v xml:space="preserve"> WOMAN URBAN TRAIL CIRCULAR SHOES</v>
      </c>
      <c r="D73" s="22" t="str">
        <f>"E017"</f>
        <v>E017</v>
      </c>
      <c r="E73" s="22" t="str">
        <f>"Green"</f>
        <v>Green</v>
      </c>
      <c r="F73" s="22" t="str">
        <f>"42"</f>
        <v>42</v>
      </c>
      <c r="G73" s="23"/>
      <c r="H73" s="24">
        <v>90.4</v>
      </c>
      <c r="I73" s="24">
        <v>199</v>
      </c>
      <c r="J73" s="25">
        <f>SUM(G73*H73)</f>
        <v>0</v>
      </c>
      <c r="K73" s="26">
        <f>SUM(J73*0.75)</f>
        <v>0</v>
      </c>
    </row>
    <row r="74" spans="1:11" x14ac:dyDescent="0.25">
      <c r="A74" s="13"/>
      <c r="B74" s="14" t="str">
        <f>"Y100414"</f>
        <v>Y100414</v>
      </c>
      <c r="C74" s="14" t="str">
        <f>"MAN ARTAX PLUS SHOES"</f>
        <v>MAN ARTAX PLUS SHOES</v>
      </c>
      <c r="D74" s="14" t="str">
        <f>"A075"</f>
        <v>A075</v>
      </c>
      <c r="E74" s="14" t="str">
        <f>"Blue"</f>
        <v>Blue</v>
      </c>
      <c r="F74" s="14" t="str">
        <f>"39"</f>
        <v>39</v>
      </c>
      <c r="G74" s="15"/>
      <c r="H74" s="16">
        <v>76.849999999999994</v>
      </c>
      <c r="I74" s="16">
        <v>169</v>
      </c>
      <c r="J74" s="17">
        <f>SUM(G74*H74)</f>
        <v>0</v>
      </c>
      <c r="K74" s="18">
        <f>SUM(J74*0.84)</f>
        <v>0</v>
      </c>
    </row>
    <row r="75" spans="1:11" x14ac:dyDescent="0.25">
      <c r="A75" s="19"/>
      <c r="B75" s="3" t="str">
        <f>"Y100414"</f>
        <v>Y100414</v>
      </c>
      <c r="C75" s="3" t="str">
        <f>"MAN ARTAX PLUS SHOES"</f>
        <v>MAN ARTAX PLUS SHOES</v>
      </c>
      <c r="D75" s="3" t="str">
        <f>"A075"</f>
        <v>A075</v>
      </c>
      <c r="E75" s="3" t="str">
        <f>"Blue"</f>
        <v>Blue</v>
      </c>
      <c r="F75" s="3" t="str">
        <f>"40"</f>
        <v>40</v>
      </c>
      <c r="G75" s="11"/>
      <c r="H75" s="4">
        <v>76.849999999999994</v>
      </c>
      <c r="I75" s="4">
        <v>169</v>
      </c>
      <c r="J75" s="5">
        <f>SUM(G75*H75)</f>
        <v>0</v>
      </c>
      <c r="K75" s="20">
        <f>SUM(J75*0.84)</f>
        <v>0</v>
      </c>
    </row>
    <row r="76" spans="1:11" x14ac:dyDescent="0.25">
      <c r="A76" s="19"/>
      <c r="B76" s="3" t="str">
        <f>"Y100414"</f>
        <v>Y100414</v>
      </c>
      <c r="C76" s="3" t="str">
        <f>"MAN ARTAX PLUS SHOES"</f>
        <v>MAN ARTAX PLUS SHOES</v>
      </c>
      <c r="D76" s="3" t="str">
        <f>"A075"</f>
        <v>A075</v>
      </c>
      <c r="E76" s="3" t="str">
        <f>"Blue"</f>
        <v>Blue</v>
      </c>
      <c r="F76" s="3" t="str">
        <f>"41"</f>
        <v>41</v>
      </c>
      <c r="G76" s="11"/>
      <c r="H76" s="4">
        <v>76.849999999999994</v>
      </c>
      <c r="I76" s="4">
        <v>169</v>
      </c>
      <c r="J76" s="5">
        <f>SUM(G76*H76)</f>
        <v>0</v>
      </c>
      <c r="K76" s="20">
        <f>SUM(J76*0.84)</f>
        <v>0</v>
      </c>
    </row>
    <row r="77" spans="1:11" x14ac:dyDescent="0.25">
      <c r="A77" s="19"/>
      <c r="B77" s="3" t="str">
        <f>"Y100414"</f>
        <v>Y100414</v>
      </c>
      <c r="C77" s="3" t="str">
        <f>"MAN ARTAX PLUS SHOES"</f>
        <v>MAN ARTAX PLUS SHOES</v>
      </c>
      <c r="D77" s="3" t="str">
        <f>"A075"</f>
        <v>A075</v>
      </c>
      <c r="E77" s="3" t="str">
        <f>"Blue"</f>
        <v>Blue</v>
      </c>
      <c r="F77" s="3" t="str">
        <f>"42"</f>
        <v>42</v>
      </c>
      <c r="G77" s="11"/>
      <c r="H77" s="4">
        <v>76.849999999999994</v>
      </c>
      <c r="I77" s="4">
        <v>169</v>
      </c>
      <c r="J77" s="5">
        <f>SUM(G77*H77)</f>
        <v>0</v>
      </c>
      <c r="K77" s="20">
        <f>SUM(J77*0.84)</f>
        <v>0</v>
      </c>
    </row>
    <row r="78" spans="1:11" x14ac:dyDescent="0.25">
      <c r="A78" s="19"/>
      <c r="B78" s="3" t="str">
        <f>"Y100414"</f>
        <v>Y100414</v>
      </c>
      <c r="C78" s="3" t="str">
        <f>"MAN ARTAX PLUS SHOES"</f>
        <v>MAN ARTAX PLUS SHOES</v>
      </c>
      <c r="D78" s="3" t="str">
        <f>"A075"</f>
        <v>A075</v>
      </c>
      <c r="E78" s="3" t="str">
        <f>"Blue"</f>
        <v>Blue</v>
      </c>
      <c r="F78" s="3" t="str">
        <f>"43"</f>
        <v>43</v>
      </c>
      <c r="G78" s="11"/>
      <c r="H78" s="4">
        <v>76.849999999999994</v>
      </c>
      <c r="I78" s="4">
        <v>169</v>
      </c>
      <c r="J78" s="5">
        <f>SUM(G78*H78)</f>
        <v>0</v>
      </c>
      <c r="K78" s="20">
        <f>SUM(J78*0.84)</f>
        <v>0</v>
      </c>
    </row>
    <row r="79" spans="1:11" x14ac:dyDescent="0.25">
      <c r="A79" s="19"/>
      <c r="B79" s="3" t="str">
        <f>"Y100414"</f>
        <v>Y100414</v>
      </c>
      <c r="C79" s="3" t="str">
        <f>"MAN ARTAX PLUS SHOES"</f>
        <v>MAN ARTAX PLUS SHOES</v>
      </c>
      <c r="D79" s="3" t="str">
        <f>"A075"</f>
        <v>A075</v>
      </c>
      <c r="E79" s="3" t="str">
        <f>"Blue"</f>
        <v>Blue</v>
      </c>
      <c r="F79" s="3" t="str">
        <f>"44"</f>
        <v>44</v>
      </c>
      <c r="G79" s="11"/>
      <c r="H79" s="4">
        <v>76.849999999999994</v>
      </c>
      <c r="I79" s="4">
        <v>169</v>
      </c>
      <c r="J79" s="5">
        <f>SUM(G79*H79)</f>
        <v>0</v>
      </c>
      <c r="K79" s="20">
        <f>SUM(J79*0.84)</f>
        <v>0</v>
      </c>
    </row>
    <row r="80" spans="1:11" x14ac:dyDescent="0.25">
      <c r="A80" s="19"/>
      <c r="B80" s="3" t="str">
        <f>"Y100414"</f>
        <v>Y100414</v>
      </c>
      <c r="C80" s="3" t="str">
        <f>"MAN ARTAX PLUS SHOES"</f>
        <v>MAN ARTAX PLUS SHOES</v>
      </c>
      <c r="D80" s="3" t="str">
        <f>"A075"</f>
        <v>A075</v>
      </c>
      <c r="E80" s="3" t="str">
        <f>"Blue"</f>
        <v>Blue</v>
      </c>
      <c r="F80" s="3" t="str">
        <f>"45"</f>
        <v>45</v>
      </c>
      <c r="G80" s="11"/>
      <c r="H80" s="4">
        <v>76.849999999999994</v>
      </c>
      <c r="I80" s="4">
        <v>169</v>
      </c>
      <c r="J80" s="5">
        <f>SUM(G80*H80)</f>
        <v>0</v>
      </c>
      <c r="K80" s="20">
        <f>SUM(J80*0.84)</f>
        <v>0</v>
      </c>
    </row>
    <row r="81" spans="1:11" x14ac:dyDescent="0.25">
      <c r="A81" s="19"/>
      <c r="B81" s="3" t="str">
        <f>"Y100414"</f>
        <v>Y100414</v>
      </c>
      <c r="C81" s="3" t="str">
        <f>"MAN ARTAX PLUS SHOES"</f>
        <v>MAN ARTAX PLUS SHOES</v>
      </c>
      <c r="D81" s="3" t="str">
        <f>"A075"</f>
        <v>A075</v>
      </c>
      <c r="E81" s="3" t="str">
        <f>"Blue"</f>
        <v>Blue</v>
      </c>
      <c r="F81" s="3" t="str">
        <f>"46"</f>
        <v>46</v>
      </c>
      <c r="G81" s="11"/>
      <c r="H81" s="4">
        <v>76.849999999999994</v>
      </c>
      <c r="I81" s="4">
        <v>169</v>
      </c>
      <c r="J81" s="5">
        <f>SUM(G81*H81)</f>
        <v>0</v>
      </c>
      <c r="K81" s="20">
        <f>SUM(J81*0.84)</f>
        <v>0</v>
      </c>
    </row>
    <row r="82" spans="1:11" x14ac:dyDescent="0.25">
      <c r="A82" s="19"/>
      <c r="B82" s="3" t="str">
        <f>"Y100414"</f>
        <v>Y100414</v>
      </c>
      <c r="C82" s="3" t="str">
        <f>"MAN ARTAX PLUS SHOES"</f>
        <v>MAN ARTAX PLUS SHOES</v>
      </c>
      <c r="D82" s="3" t="str">
        <f>"A075"</f>
        <v>A075</v>
      </c>
      <c r="E82" s="3" t="str">
        <f>"Blue"</f>
        <v>Blue</v>
      </c>
      <c r="F82" s="3" t="str">
        <f>"47"</f>
        <v>47</v>
      </c>
      <c r="G82" s="11"/>
      <c r="H82" s="4">
        <v>76.849999999999994</v>
      </c>
      <c r="I82" s="4">
        <v>169</v>
      </c>
      <c r="J82" s="5">
        <f>SUM(G82*H82)</f>
        <v>0</v>
      </c>
      <c r="K82" s="20">
        <f>SUM(J82*0.84)</f>
        <v>0</v>
      </c>
    </row>
    <row r="83" spans="1:11" ht="15.75" thickBot="1" x14ac:dyDescent="0.3">
      <c r="A83" s="21"/>
      <c r="B83" s="22" t="str">
        <f>"Y100414"</f>
        <v>Y100414</v>
      </c>
      <c r="C83" s="22" t="str">
        <f>"MAN ARTAX PLUS SHOES"</f>
        <v>MAN ARTAX PLUS SHOES</v>
      </c>
      <c r="D83" s="22" t="str">
        <f>"A075"</f>
        <v>A075</v>
      </c>
      <c r="E83" s="22" t="str">
        <f>"Blue"</f>
        <v>Blue</v>
      </c>
      <c r="F83" s="22" t="str">
        <f>"48"</f>
        <v>48</v>
      </c>
      <c r="G83" s="23"/>
      <c r="H83" s="24">
        <v>76.849999999999994</v>
      </c>
      <c r="I83" s="24">
        <v>169</v>
      </c>
      <c r="J83" s="25">
        <f>SUM(G83*H83)</f>
        <v>0</v>
      </c>
      <c r="K83" s="26">
        <f>SUM(J83*0.84)</f>
        <v>0</v>
      </c>
    </row>
    <row r="84" spans="1:11" x14ac:dyDescent="0.25">
      <c r="A84" s="13"/>
      <c r="B84" s="14" t="str">
        <f>"Y100414"</f>
        <v>Y100414</v>
      </c>
      <c r="C84" s="14" t="str">
        <f>"MAN ARTAX PLUS SHOES"</f>
        <v>MAN ARTAX PLUS SHOES</v>
      </c>
      <c r="D84" s="14" t="str">
        <f>"S001"</f>
        <v>S001</v>
      </c>
      <c r="E84" s="14" t="str">
        <f>"Bronze"</f>
        <v>Bronze</v>
      </c>
      <c r="F84" s="14" t="str">
        <f>"39"</f>
        <v>39</v>
      </c>
      <c r="G84" s="15"/>
      <c r="H84" s="16">
        <v>76.849999999999994</v>
      </c>
      <c r="I84" s="16">
        <v>169</v>
      </c>
      <c r="J84" s="17">
        <f>SUM(G84*H84)</f>
        <v>0</v>
      </c>
      <c r="K84" s="18">
        <f>SUM(J84*0.84)</f>
        <v>0</v>
      </c>
    </row>
    <row r="85" spans="1:11" x14ac:dyDescent="0.25">
      <c r="A85" s="19"/>
      <c r="B85" s="3" t="str">
        <f>"Y100414"</f>
        <v>Y100414</v>
      </c>
      <c r="C85" s="3" t="str">
        <f>"MAN ARTAX PLUS SHOES"</f>
        <v>MAN ARTAX PLUS SHOES</v>
      </c>
      <c r="D85" s="3" t="str">
        <f>"S001"</f>
        <v>S001</v>
      </c>
      <c r="E85" s="3" t="str">
        <f>"Bronze"</f>
        <v>Bronze</v>
      </c>
      <c r="F85" s="3" t="str">
        <f>"40"</f>
        <v>40</v>
      </c>
      <c r="G85" s="11"/>
      <c r="H85" s="4">
        <v>76.849999999999994</v>
      </c>
      <c r="I85" s="4">
        <v>169</v>
      </c>
      <c r="J85" s="5">
        <f>SUM(G85*H85)</f>
        <v>0</v>
      </c>
      <c r="K85" s="20">
        <f>SUM(J85*0.84)</f>
        <v>0</v>
      </c>
    </row>
    <row r="86" spans="1:11" x14ac:dyDescent="0.25">
      <c r="A86" s="19"/>
      <c r="B86" s="3" t="str">
        <f>"Y100414"</f>
        <v>Y100414</v>
      </c>
      <c r="C86" s="3" t="str">
        <f>"MAN ARTAX PLUS SHOES"</f>
        <v>MAN ARTAX PLUS SHOES</v>
      </c>
      <c r="D86" s="3" t="str">
        <f>"S001"</f>
        <v>S001</v>
      </c>
      <c r="E86" s="3" t="str">
        <f>"Bronze"</f>
        <v>Bronze</v>
      </c>
      <c r="F86" s="3" t="str">
        <f>"41"</f>
        <v>41</v>
      </c>
      <c r="G86" s="11"/>
      <c r="H86" s="4">
        <v>76.849999999999994</v>
      </c>
      <c r="I86" s="4">
        <v>169</v>
      </c>
      <c r="J86" s="5">
        <f>SUM(G86*H86)</f>
        <v>0</v>
      </c>
      <c r="K86" s="20">
        <f>SUM(J86*0.84)</f>
        <v>0</v>
      </c>
    </row>
    <row r="87" spans="1:11" x14ac:dyDescent="0.25">
      <c r="A87" s="19"/>
      <c r="B87" s="3" t="str">
        <f>"Y100414"</f>
        <v>Y100414</v>
      </c>
      <c r="C87" s="3" t="str">
        <f>"MAN ARTAX PLUS SHOES"</f>
        <v>MAN ARTAX PLUS SHOES</v>
      </c>
      <c r="D87" s="3" t="str">
        <f>"S001"</f>
        <v>S001</v>
      </c>
      <c r="E87" s="3" t="str">
        <f>"Bronze"</f>
        <v>Bronze</v>
      </c>
      <c r="F87" s="3" t="str">
        <f>"42"</f>
        <v>42</v>
      </c>
      <c r="G87" s="11"/>
      <c r="H87" s="4">
        <v>76.849999999999994</v>
      </c>
      <c r="I87" s="4">
        <v>169</v>
      </c>
      <c r="J87" s="5">
        <f>SUM(G87*H87)</f>
        <v>0</v>
      </c>
      <c r="K87" s="20">
        <f>SUM(J87*0.84)</f>
        <v>0</v>
      </c>
    </row>
    <row r="88" spans="1:11" x14ac:dyDescent="0.25">
      <c r="A88" s="19"/>
      <c r="B88" s="3" t="str">
        <f>"Y100414"</f>
        <v>Y100414</v>
      </c>
      <c r="C88" s="3" t="str">
        <f>"MAN ARTAX PLUS SHOES"</f>
        <v>MAN ARTAX PLUS SHOES</v>
      </c>
      <c r="D88" s="3" t="str">
        <f>"S001"</f>
        <v>S001</v>
      </c>
      <c r="E88" s="3" t="str">
        <f>"Bronze"</f>
        <v>Bronze</v>
      </c>
      <c r="F88" s="3" t="str">
        <f>"43"</f>
        <v>43</v>
      </c>
      <c r="G88" s="11"/>
      <c r="H88" s="4">
        <v>76.849999999999994</v>
      </c>
      <c r="I88" s="4">
        <v>169</v>
      </c>
      <c r="J88" s="5">
        <f>SUM(G88*H88)</f>
        <v>0</v>
      </c>
      <c r="K88" s="20">
        <f>SUM(J88*0.84)</f>
        <v>0</v>
      </c>
    </row>
    <row r="89" spans="1:11" x14ac:dyDescent="0.25">
      <c r="A89" s="19"/>
      <c r="B89" s="3" t="str">
        <f>"Y100414"</f>
        <v>Y100414</v>
      </c>
      <c r="C89" s="3" t="str">
        <f>"MAN ARTAX PLUS SHOES"</f>
        <v>MAN ARTAX PLUS SHOES</v>
      </c>
      <c r="D89" s="3" t="str">
        <f>"S001"</f>
        <v>S001</v>
      </c>
      <c r="E89" s="3" t="str">
        <f>"Bronze"</f>
        <v>Bronze</v>
      </c>
      <c r="F89" s="3" t="str">
        <f>"44"</f>
        <v>44</v>
      </c>
      <c r="G89" s="11"/>
      <c r="H89" s="4">
        <v>76.849999999999994</v>
      </c>
      <c r="I89" s="4">
        <v>169</v>
      </c>
      <c r="J89" s="5">
        <f>SUM(G89*H89)</f>
        <v>0</v>
      </c>
      <c r="K89" s="20">
        <f>SUM(J89*0.84)</f>
        <v>0</v>
      </c>
    </row>
    <row r="90" spans="1:11" x14ac:dyDescent="0.25">
      <c r="A90" s="19"/>
      <c r="B90" s="3" t="str">
        <f>"Y100414"</f>
        <v>Y100414</v>
      </c>
      <c r="C90" s="3" t="str">
        <f>"MAN ARTAX PLUS SHOES"</f>
        <v>MAN ARTAX PLUS SHOES</v>
      </c>
      <c r="D90" s="3" t="str">
        <f>"S001"</f>
        <v>S001</v>
      </c>
      <c r="E90" s="3" t="str">
        <f>"Bronze"</f>
        <v>Bronze</v>
      </c>
      <c r="F90" s="3" t="str">
        <f>"45"</f>
        <v>45</v>
      </c>
      <c r="G90" s="11"/>
      <c r="H90" s="4">
        <v>76.849999999999994</v>
      </c>
      <c r="I90" s="4">
        <v>169</v>
      </c>
      <c r="J90" s="5">
        <f>SUM(G90*H90)</f>
        <v>0</v>
      </c>
      <c r="K90" s="20">
        <f>SUM(J90*0.84)</f>
        <v>0</v>
      </c>
    </row>
    <row r="91" spans="1:11" x14ac:dyDescent="0.25">
      <c r="A91" s="19"/>
      <c r="B91" s="3" t="str">
        <f>"Y100414"</f>
        <v>Y100414</v>
      </c>
      <c r="C91" s="3" t="str">
        <f>"MAN ARTAX PLUS SHOES"</f>
        <v>MAN ARTAX PLUS SHOES</v>
      </c>
      <c r="D91" s="3" t="str">
        <f>"S001"</f>
        <v>S001</v>
      </c>
      <c r="E91" s="3" t="str">
        <f>"Bronze"</f>
        <v>Bronze</v>
      </c>
      <c r="F91" s="3" t="str">
        <f>"46"</f>
        <v>46</v>
      </c>
      <c r="G91" s="11"/>
      <c r="H91" s="4">
        <v>76.849999999999994</v>
      </c>
      <c r="I91" s="4">
        <v>169</v>
      </c>
      <c r="J91" s="5">
        <f>SUM(G91*H91)</f>
        <v>0</v>
      </c>
      <c r="K91" s="20">
        <f>SUM(J91*0.84)</f>
        <v>0</v>
      </c>
    </row>
    <row r="92" spans="1:11" x14ac:dyDescent="0.25">
      <c r="A92" s="19"/>
      <c r="B92" s="3" t="str">
        <f>"Y100414"</f>
        <v>Y100414</v>
      </c>
      <c r="C92" s="3" t="str">
        <f>"MAN ARTAX PLUS SHOES"</f>
        <v>MAN ARTAX PLUS SHOES</v>
      </c>
      <c r="D92" s="3" t="str">
        <f>"S001"</f>
        <v>S001</v>
      </c>
      <c r="E92" s="3" t="str">
        <f>"Bronze"</f>
        <v>Bronze</v>
      </c>
      <c r="F92" s="3" t="str">
        <f>"47"</f>
        <v>47</v>
      </c>
      <c r="G92" s="11"/>
      <c r="H92" s="4">
        <v>76.849999999999994</v>
      </c>
      <c r="I92" s="4">
        <v>169</v>
      </c>
      <c r="J92" s="5">
        <f>SUM(G92*H92)</f>
        <v>0</v>
      </c>
      <c r="K92" s="20">
        <f>SUM(J92*0.84)</f>
        <v>0</v>
      </c>
    </row>
    <row r="93" spans="1:11" ht="15.75" thickBot="1" x14ac:dyDescent="0.3">
      <c r="A93" s="21"/>
      <c r="B93" s="22" t="str">
        <f>"Y100414"</f>
        <v>Y100414</v>
      </c>
      <c r="C93" s="22" t="str">
        <f>"MAN ARTAX PLUS SHOES"</f>
        <v>MAN ARTAX PLUS SHOES</v>
      </c>
      <c r="D93" s="22" t="str">
        <f>"S001"</f>
        <v>S001</v>
      </c>
      <c r="E93" s="22" t="str">
        <f>"Bronze"</f>
        <v>Bronze</v>
      </c>
      <c r="F93" s="22" t="str">
        <f>"48"</f>
        <v>48</v>
      </c>
      <c r="G93" s="23"/>
      <c r="H93" s="24">
        <v>76.849999999999994</v>
      </c>
      <c r="I93" s="24">
        <v>169</v>
      </c>
      <c r="J93" s="25">
        <f>SUM(G93*H93)</f>
        <v>0</v>
      </c>
      <c r="K93" s="26">
        <f>SUM(J93*0.84)</f>
        <v>0</v>
      </c>
    </row>
    <row r="94" spans="1:11" x14ac:dyDescent="0.25">
      <c r="A94" s="13"/>
      <c r="B94" s="14" t="str">
        <f>"Y100414"</f>
        <v>Y100414</v>
      </c>
      <c r="C94" s="14" t="str">
        <f>"MAN ARTAX PLUS SHOES"</f>
        <v>MAN ARTAX PLUS SHOES</v>
      </c>
      <c r="D94" s="14" t="str">
        <f>"G248"</f>
        <v>G248</v>
      </c>
      <c r="E94" s="14" t="str">
        <f>"Pearl Grey"</f>
        <v>Pearl Grey</v>
      </c>
      <c r="F94" s="14" t="str">
        <f>"39"</f>
        <v>39</v>
      </c>
      <c r="G94" s="15"/>
      <c r="H94" s="16">
        <v>76.849999999999994</v>
      </c>
      <c r="I94" s="16">
        <v>169</v>
      </c>
      <c r="J94" s="17">
        <f>SUM(G94*H94)</f>
        <v>0</v>
      </c>
      <c r="K94" s="18">
        <f>SUM(J94*0.84)</f>
        <v>0</v>
      </c>
    </row>
    <row r="95" spans="1:11" x14ac:dyDescent="0.25">
      <c r="A95" s="19"/>
      <c r="B95" s="3" t="str">
        <f>"Y100414"</f>
        <v>Y100414</v>
      </c>
      <c r="C95" s="3" t="str">
        <f>"MAN ARTAX PLUS SHOES"</f>
        <v>MAN ARTAX PLUS SHOES</v>
      </c>
      <c r="D95" s="3" t="str">
        <f>"G248"</f>
        <v>G248</v>
      </c>
      <c r="E95" s="3" t="str">
        <f>"Pearl Grey"</f>
        <v>Pearl Grey</v>
      </c>
      <c r="F95" s="3" t="str">
        <f>"40"</f>
        <v>40</v>
      </c>
      <c r="G95" s="11"/>
      <c r="H95" s="4">
        <v>76.849999999999994</v>
      </c>
      <c r="I95" s="4">
        <v>169</v>
      </c>
      <c r="J95" s="5">
        <f>SUM(G95*H95)</f>
        <v>0</v>
      </c>
      <c r="K95" s="20">
        <f>SUM(J95*0.84)</f>
        <v>0</v>
      </c>
    </row>
    <row r="96" spans="1:11" x14ac:dyDescent="0.25">
      <c r="A96" s="19"/>
      <c r="B96" s="3" t="str">
        <f>"Y100414"</f>
        <v>Y100414</v>
      </c>
      <c r="C96" s="3" t="str">
        <f>"MAN ARTAX PLUS SHOES"</f>
        <v>MAN ARTAX PLUS SHOES</v>
      </c>
      <c r="D96" s="3" t="str">
        <f>"G248"</f>
        <v>G248</v>
      </c>
      <c r="E96" s="3" t="str">
        <f>"Pearl Grey"</f>
        <v>Pearl Grey</v>
      </c>
      <c r="F96" s="3" t="str">
        <f>"41"</f>
        <v>41</v>
      </c>
      <c r="G96" s="11"/>
      <c r="H96" s="4">
        <v>76.849999999999994</v>
      </c>
      <c r="I96" s="4">
        <v>169</v>
      </c>
      <c r="J96" s="5">
        <f>SUM(G96*H96)</f>
        <v>0</v>
      </c>
      <c r="K96" s="20">
        <f>SUM(J96*0.84)</f>
        <v>0</v>
      </c>
    </row>
    <row r="97" spans="1:11" x14ac:dyDescent="0.25">
      <c r="A97" s="19"/>
      <c r="B97" s="3" t="str">
        <f>"Y100414"</f>
        <v>Y100414</v>
      </c>
      <c r="C97" s="3" t="str">
        <f>"MAN ARTAX PLUS SHOES"</f>
        <v>MAN ARTAX PLUS SHOES</v>
      </c>
      <c r="D97" s="3" t="str">
        <f>"G248"</f>
        <v>G248</v>
      </c>
      <c r="E97" s="3" t="str">
        <f>"Pearl Grey"</f>
        <v>Pearl Grey</v>
      </c>
      <c r="F97" s="3" t="str">
        <f>"42"</f>
        <v>42</v>
      </c>
      <c r="G97" s="11"/>
      <c r="H97" s="4">
        <v>76.849999999999994</v>
      </c>
      <c r="I97" s="4">
        <v>169</v>
      </c>
      <c r="J97" s="5">
        <f>SUM(G97*H97)</f>
        <v>0</v>
      </c>
      <c r="K97" s="20">
        <f>SUM(J97*0.84)</f>
        <v>0</v>
      </c>
    </row>
    <row r="98" spans="1:11" x14ac:dyDescent="0.25">
      <c r="A98" s="19"/>
      <c r="B98" s="3" t="str">
        <f>"Y100414"</f>
        <v>Y100414</v>
      </c>
      <c r="C98" s="3" t="str">
        <f>"MAN ARTAX PLUS SHOES"</f>
        <v>MAN ARTAX PLUS SHOES</v>
      </c>
      <c r="D98" s="3" t="str">
        <f>"G248"</f>
        <v>G248</v>
      </c>
      <c r="E98" s="3" t="str">
        <f>"Pearl Grey"</f>
        <v>Pearl Grey</v>
      </c>
      <c r="F98" s="3" t="str">
        <f>"43"</f>
        <v>43</v>
      </c>
      <c r="G98" s="11"/>
      <c r="H98" s="4">
        <v>76.849999999999994</v>
      </c>
      <c r="I98" s="4">
        <v>169</v>
      </c>
      <c r="J98" s="5">
        <f>SUM(G98*H98)</f>
        <v>0</v>
      </c>
      <c r="K98" s="20">
        <f>SUM(J98*0.84)</f>
        <v>0</v>
      </c>
    </row>
    <row r="99" spans="1:11" x14ac:dyDescent="0.25">
      <c r="A99" s="19"/>
      <c r="B99" s="3" t="str">
        <f>"Y100414"</f>
        <v>Y100414</v>
      </c>
      <c r="C99" s="3" t="str">
        <f>"MAN ARTAX PLUS SHOES"</f>
        <v>MAN ARTAX PLUS SHOES</v>
      </c>
      <c r="D99" s="3" t="str">
        <f>"G248"</f>
        <v>G248</v>
      </c>
      <c r="E99" s="3" t="str">
        <f>"Pearl Grey"</f>
        <v>Pearl Grey</v>
      </c>
      <c r="F99" s="3" t="str">
        <f>"44"</f>
        <v>44</v>
      </c>
      <c r="G99" s="11"/>
      <c r="H99" s="4">
        <v>76.849999999999994</v>
      </c>
      <c r="I99" s="4">
        <v>169</v>
      </c>
      <c r="J99" s="5">
        <f>SUM(G99*H99)</f>
        <v>0</v>
      </c>
      <c r="K99" s="20">
        <f>SUM(J99*0.84)</f>
        <v>0</v>
      </c>
    </row>
    <row r="100" spans="1:11" x14ac:dyDescent="0.25">
      <c r="A100" s="19"/>
      <c r="B100" s="3" t="str">
        <f>"Y100414"</f>
        <v>Y100414</v>
      </c>
      <c r="C100" s="3" t="str">
        <f>"MAN ARTAX PLUS SHOES"</f>
        <v>MAN ARTAX PLUS SHOES</v>
      </c>
      <c r="D100" s="3" t="str">
        <f>"G248"</f>
        <v>G248</v>
      </c>
      <c r="E100" s="3" t="str">
        <f>"Pearl Grey"</f>
        <v>Pearl Grey</v>
      </c>
      <c r="F100" s="3" t="str">
        <f>"45"</f>
        <v>45</v>
      </c>
      <c r="G100" s="11"/>
      <c r="H100" s="4">
        <v>76.849999999999994</v>
      </c>
      <c r="I100" s="4">
        <v>169</v>
      </c>
      <c r="J100" s="5">
        <f>SUM(G100*H100)</f>
        <v>0</v>
      </c>
      <c r="K100" s="20">
        <f>SUM(J100*0.84)</f>
        <v>0</v>
      </c>
    </row>
    <row r="101" spans="1:11" x14ac:dyDescent="0.25">
      <c r="A101" s="19"/>
      <c r="B101" s="3" t="str">
        <f>"Y100414"</f>
        <v>Y100414</v>
      </c>
      <c r="C101" s="3" t="str">
        <f>"MAN ARTAX PLUS SHOES"</f>
        <v>MAN ARTAX PLUS SHOES</v>
      </c>
      <c r="D101" s="3" t="str">
        <f>"G248"</f>
        <v>G248</v>
      </c>
      <c r="E101" s="3" t="str">
        <f>"Pearl Grey"</f>
        <v>Pearl Grey</v>
      </c>
      <c r="F101" s="3" t="str">
        <f>"46"</f>
        <v>46</v>
      </c>
      <c r="G101" s="11"/>
      <c r="H101" s="4">
        <v>76.849999999999994</v>
      </c>
      <c r="I101" s="4">
        <v>169</v>
      </c>
      <c r="J101" s="5">
        <f>SUM(G101*H101)</f>
        <v>0</v>
      </c>
      <c r="K101" s="20">
        <f>SUM(J101*0.84)</f>
        <v>0</v>
      </c>
    </row>
    <row r="102" spans="1:11" x14ac:dyDescent="0.25">
      <c r="A102" s="19"/>
      <c r="B102" s="3" t="str">
        <f>"Y100414"</f>
        <v>Y100414</v>
      </c>
      <c r="C102" s="3" t="str">
        <f>"MAN ARTAX PLUS SHOES"</f>
        <v>MAN ARTAX PLUS SHOES</v>
      </c>
      <c r="D102" s="3" t="str">
        <f>"G248"</f>
        <v>G248</v>
      </c>
      <c r="E102" s="3" t="str">
        <f>"Pearl Grey"</f>
        <v>Pearl Grey</v>
      </c>
      <c r="F102" s="3" t="str">
        <f>"47"</f>
        <v>47</v>
      </c>
      <c r="G102" s="11"/>
      <c r="H102" s="4">
        <v>76.849999999999994</v>
      </c>
      <c r="I102" s="4">
        <v>169</v>
      </c>
      <c r="J102" s="5">
        <f>SUM(G102*H102)</f>
        <v>0</v>
      </c>
      <c r="K102" s="20">
        <f>SUM(J102*0.84)</f>
        <v>0</v>
      </c>
    </row>
    <row r="103" spans="1:11" ht="15.75" thickBot="1" x14ac:dyDescent="0.3">
      <c r="A103" s="21"/>
      <c r="B103" s="22" t="str">
        <f>"Y100414"</f>
        <v>Y100414</v>
      </c>
      <c r="C103" s="22" t="str">
        <f>"MAN ARTAX PLUS SHOES"</f>
        <v>MAN ARTAX PLUS SHOES</v>
      </c>
      <c r="D103" s="22" t="str">
        <f>"G248"</f>
        <v>G248</v>
      </c>
      <c r="E103" s="22" t="str">
        <f>"Pearl Grey"</f>
        <v>Pearl Grey</v>
      </c>
      <c r="F103" s="22" t="str">
        <f>"48"</f>
        <v>48</v>
      </c>
      <c r="G103" s="23"/>
      <c r="H103" s="24">
        <v>76.849999999999994</v>
      </c>
      <c r="I103" s="24">
        <v>169</v>
      </c>
      <c r="J103" s="25">
        <f>SUM(G103*H103)</f>
        <v>0</v>
      </c>
      <c r="K103" s="26">
        <f>SUM(J103*0.84)</f>
        <v>0</v>
      </c>
    </row>
    <row r="104" spans="1:11" x14ac:dyDescent="0.25">
      <c r="A104" s="13"/>
      <c r="B104" s="14" t="str">
        <f>"Y100414"</f>
        <v>Y100414</v>
      </c>
      <c r="C104" s="14" t="str">
        <f>"MAN ARTAX PLUS SHOES"</f>
        <v>MAN ARTAX PLUS SHOES</v>
      </c>
      <c r="D104" s="14" t="str">
        <f>"W000"</f>
        <v>W000</v>
      </c>
      <c r="E104" s="14" t="str">
        <f>"White"</f>
        <v>White</v>
      </c>
      <c r="F104" s="14" t="str">
        <f>"39"</f>
        <v>39</v>
      </c>
      <c r="G104" s="15"/>
      <c r="H104" s="16">
        <v>76.849999999999994</v>
      </c>
      <c r="I104" s="16">
        <v>169</v>
      </c>
      <c r="J104" s="17">
        <f>SUM(G104*H104)</f>
        <v>0</v>
      </c>
      <c r="K104" s="18">
        <f>SUM(J104*0.84)</f>
        <v>0</v>
      </c>
    </row>
    <row r="105" spans="1:11" x14ac:dyDescent="0.25">
      <c r="A105" s="19"/>
      <c r="B105" s="3" t="str">
        <f>"Y100414"</f>
        <v>Y100414</v>
      </c>
      <c r="C105" s="3" t="str">
        <f>"MAN ARTAX PLUS SHOES"</f>
        <v>MAN ARTAX PLUS SHOES</v>
      </c>
      <c r="D105" s="3" t="str">
        <f>"W000"</f>
        <v>W000</v>
      </c>
      <c r="E105" s="3" t="str">
        <f>"White"</f>
        <v>White</v>
      </c>
      <c r="F105" s="3" t="str">
        <f>"40"</f>
        <v>40</v>
      </c>
      <c r="G105" s="11"/>
      <c r="H105" s="4">
        <v>76.849999999999994</v>
      </c>
      <c r="I105" s="4">
        <v>169</v>
      </c>
      <c r="J105" s="5">
        <f>SUM(G105*H105)</f>
        <v>0</v>
      </c>
      <c r="K105" s="20">
        <f>SUM(J105*0.84)</f>
        <v>0</v>
      </c>
    </row>
    <row r="106" spans="1:11" x14ac:dyDescent="0.25">
      <c r="A106" s="19"/>
      <c r="B106" s="3" t="str">
        <f>"Y100414"</f>
        <v>Y100414</v>
      </c>
      <c r="C106" s="3" t="str">
        <f>"MAN ARTAX PLUS SHOES"</f>
        <v>MAN ARTAX PLUS SHOES</v>
      </c>
      <c r="D106" s="3" t="str">
        <f>"W000"</f>
        <v>W000</v>
      </c>
      <c r="E106" s="3" t="str">
        <f>"White"</f>
        <v>White</v>
      </c>
      <c r="F106" s="3" t="str">
        <f>"41"</f>
        <v>41</v>
      </c>
      <c r="G106" s="11"/>
      <c r="H106" s="4">
        <v>76.849999999999994</v>
      </c>
      <c r="I106" s="4">
        <v>169</v>
      </c>
      <c r="J106" s="5">
        <f>SUM(G106*H106)</f>
        <v>0</v>
      </c>
      <c r="K106" s="20">
        <f>SUM(J106*0.84)</f>
        <v>0</v>
      </c>
    </row>
    <row r="107" spans="1:11" x14ac:dyDescent="0.25">
      <c r="A107" s="19"/>
      <c r="B107" s="3" t="str">
        <f>"Y100414"</f>
        <v>Y100414</v>
      </c>
      <c r="C107" s="3" t="str">
        <f>"MAN ARTAX PLUS SHOES"</f>
        <v>MAN ARTAX PLUS SHOES</v>
      </c>
      <c r="D107" s="3" t="str">
        <f>"W000"</f>
        <v>W000</v>
      </c>
      <c r="E107" s="3" t="str">
        <f>"White"</f>
        <v>White</v>
      </c>
      <c r="F107" s="3" t="str">
        <f>"42"</f>
        <v>42</v>
      </c>
      <c r="G107" s="11"/>
      <c r="H107" s="4">
        <v>76.849999999999994</v>
      </c>
      <c r="I107" s="4">
        <v>169</v>
      </c>
      <c r="J107" s="5">
        <f>SUM(G107*H107)</f>
        <v>0</v>
      </c>
      <c r="K107" s="20">
        <f>SUM(J107*0.84)</f>
        <v>0</v>
      </c>
    </row>
    <row r="108" spans="1:11" x14ac:dyDescent="0.25">
      <c r="A108" s="19"/>
      <c r="B108" s="3" t="str">
        <f>"Y100414"</f>
        <v>Y100414</v>
      </c>
      <c r="C108" s="3" t="str">
        <f>"MAN ARTAX PLUS SHOES"</f>
        <v>MAN ARTAX PLUS SHOES</v>
      </c>
      <c r="D108" s="3" t="str">
        <f>"W000"</f>
        <v>W000</v>
      </c>
      <c r="E108" s="3" t="str">
        <f>"White"</f>
        <v>White</v>
      </c>
      <c r="F108" s="3" t="str">
        <f>"43"</f>
        <v>43</v>
      </c>
      <c r="G108" s="11"/>
      <c r="H108" s="4">
        <v>76.849999999999994</v>
      </c>
      <c r="I108" s="4">
        <v>169</v>
      </c>
      <c r="J108" s="5">
        <f>SUM(G108*H108)</f>
        <v>0</v>
      </c>
      <c r="K108" s="20">
        <f>SUM(J108*0.84)</f>
        <v>0</v>
      </c>
    </row>
    <row r="109" spans="1:11" x14ac:dyDescent="0.25">
      <c r="A109" s="19"/>
      <c r="B109" s="3" t="str">
        <f>"Y100414"</f>
        <v>Y100414</v>
      </c>
      <c r="C109" s="3" t="str">
        <f>"MAN ARTAX PLUS SHOES"</f>
        <v>MAN ARTAX PLUS SHOES</v>
      </c>
      <c r="D109" s="3" t="str">
        <f>"W000"</f>
        <v>W000</v>
      </c>
      <c r="E109" s="3" t="str">
        <f>"White"</f>
        <v>White</v>
      </c>
      <c r="F109" s="3" t="str">
        <f>"44"</f>
        <v>44</v>
      </c>
      <c r="G109" s="11"/>
      <c r="H109" s="4">
        <v>76.849999999999994</v>
      </c>
      <c r="I109" s="4">
        <v>169</v>
      </c>
      <c r="J109" s="5">
        <f>SUM(G109*H109)</f>
        <v>0</v>
      </c>
      <c r="K109" s="20">
        <f>SUM(J109*0.84)</f>
        <v>0</v>
      </c>
    </row>
    <row r="110" spans="1:11" x14ac:dyDescent="0.25">
      <c r="A110" s="19"/>
      <c r="B110" s="3" t="str">
        <f>"Y100414"</f>
        <v>Y100414</v>
      </c>
      <c r="C110" s="3" t="str">
        <f>"MAN ARTAX PLUS SHOES"</f>
        <v>MAN ARTAX PLUS SHOES</v>
      </c>
      <c r="D110" s="3" t="str">
        <f>"W000"</f>
        <v>W000</v>
      </c>
      <c r="E110" s="3" t="str">
        <f>"White"</f>
        <v>White</v>
      </c>
      <c r="F110" s="3" t="str">
        <f>"45"</f>
        <v>45</v>
      </c>
      <c r="G110" s="11"/>
      <c r="H110" s="4">
        <v>76.849999999999994</v>
      </c>
      <c r="I110" s="4">
        <v>169</v>
      </c>
      <c r="J110" s="5">
        <f>SUM(G110*H110)</f>
        <v>0</v>
      </c>
      <c r="K110" s="20">
        <f>SUM(J110*0.84)</f>
        <v>0</v>
      </c>
    </row>
    <row r="111" spans="1:11" x14ac:dyDescent="0.25">
      <c r="A111" s="19"/>
      <c r="B111" s="3" t="str">
        <f>"Y100414"</f>
        <v>Y100414</v>
      </c>
      <c r="C111" s="3" t="str">
        <f>"MAN ARTAX PLUS SHOES"</f>
        <v>MAN ARTAX PLUS SHOES</v>
      </c>
      <c r="D111" s="3" t="str">
        <f>"W000"</f>
        <v>W000</v>
      </c>
      <c r="E111" s="3" t="str">
        <f>"White"</f>
        <v>White</v>
      </c>
      <c r="F111" s="3" t="str">
        <f>"46"</f>
        <v>46</v>
      </c>
      <c r="G111" s="11"/>
      <c r="H111" s="4">
        <v>76.849999999999994</v>
      </c>
      <c r="I111" s="4">
        <v>169</v>
      </c>
      <c r="J111" s="5">
        <f>SUM(G111*H111)</f>
        <v>0</v>
      </c>
      <c r="K111" s="20">
        <f>SUM(J111*0.84)</f>
        <v>0</v>
      </c>
    </row>
    <row r="112" spans="1:11" x14ac:dyDescent="0.25">
      <c r="A112" s="19"/>
      <c r="B112" s="3" t="str">
        <f>"Y100414"</f>
        <v>Y100414</v>
      </c>
      <c r="C112" s="3" t="str">
        <f>"MAN ARTAX PLUS SHOES"</f>
        <v>MAN ARTAX PLUS SHOES</v>
      </c>
      <c r="D112" s="3" t="str">
        <f>"W000"</f>
        <v>W000</v>
      </c>
      <c r="E112" s="3" t="str">
        <f>"White"</f>
        <v>White</v>
      </c>
      <c r="F112" s="3" t="str">
        <f>"47"</f>
        <v>47</v>
      </c>
      <c r="G112" s="11"/>
      <c r="H112" s="4">
        <v>76.849999999999994</v>
      </c>
      <c r="I112" s="4">
        <v>169</v>
      </c>
      <c r="J112" s="5">
        <f>SUM(G112*H112)</f>
        <v>0</v>
      </c>
      <c r="K112" s="20">
        <f>SUM(J112*0.84)</f>
        <v>0</v>
      </c>
    </row>
    <row r="113" spans="1:11" ht="15.75" thickBot="1" x14ac:dyDescent="0.3">
      <c r="A113" s="21"/>
      <c r="B113" s="22" t="str">
        <f>"Y100414"</f>
        <v>Y100414</v>
      </c>
      <c r="C113" s="22" t="str">
        <f>"MAN ARTAX PLUS SHOES"</f>
        <v>MAN ARTAX PLUS SHOES</v>
      </c>
      <c r="D113" s="22" t="str">
        <f>"W000"</f>
        <v>W000</v>
      </c>
      <c r="E113" s="22" t="str">
        <f>"White"</f>
        <v>White</v>
      </c>
      <c r="F113" s="22" t="str">
        <f>"48"</f>
        <v>48</v>
      </c>
      <c r="G113" s="23"/>
      <c r="H113" s="24">
        <v>76.849999999999994</v>
      </c>
      <c r="I113" s="24">
        <v>169</v>
      </c>
      <c r="J113" s="25">
        <f>SUM(G113*H113)</f>
        <v>0</v>
      </c>
      <c r="K113" s="26">
        <f>SUM(J113*0.84)</f>
        <v>0</v>
      </c>
    </row>
    <row r="114" spans="1:11" x14ac:dyDescent="0.25">
      <c r="A114" s="13"/>
      <c r="B114" s="14" t="str">
        <f>"Y100415"</f>
        <v>Y100415</v>
      </c>
      <c r="C114" s="14" t="str">
        <f>"WOMAN ARTAX PLUS SHOES"</f>
        <v>WOMAN ARTAX PLUS SHOES</v>
      </c>
      <c r="D114" s="14" t="str">
        <f>"G248"</f>
        <v>G248</v>
      </c>
      <c r="E114" s="14" t="str">
        <f>"Pearl Grey"</f>
        <v>Pearl Grey</v>
      </c>
      <c r="F114" s="14" t="str">
        <f>"35"</f>
        <v>35</v>
      </c>
      <c r="G114" s="15"/>
      <c r="H114" s="16">
        <v>76.849999999999994</v>
      </c>
      <c r="I114" s="16">
        <v>169</v>
      </c>
      <c r="J114" s="17">
        <f>SUM(G114*H114)</f>
        <v>0</v>
      </c>
      <c r="K114" s="18">
        <f>SUM(J114*0.84)</f>
        <v>0</v>
      </c>
    </row>
    <row r="115" spans="1:11" x14ac:dyDescent="0.25">
      <c r="A115" s="19"/>
      <c r="B115" s="3" t="str">
        <f>"Y100415"</f>
        <v>Y100415</v>
      </c>
      <c r="C115" s="3" t="str">
        <f>"WOMAN ARTAX PLUS SHOES"</f>
        <v>WOMAN ARTAX PLUS SHOES</v>
      </c>
      <c r="D115" s="3" t="str">
        <f>"G248"</f>
        <v>G248</v>
      </c>
      <c r="E115" s="3" t="str">
        <f>"Pearl Grey"</f>
        <v>Pearl Grey</v>
      </c>
      <c r="F115" s="3" t="str">
        <f>"36"</f>
        <v>36</v>
      </c>
      <c r="G115" s="11"/>
      <c r="H115" s="4">
        <v>76.849999999999994</v>
      </c>
      <c r="I115" s="4">
        <v>169</v>
      </c>
      <c r="J115" s="5">
        <f>SUM(G115*H115)</f>
        <v>0</v>
      </c>
      <c r="K115" s="20">
        <f>SUM(J115*0.84)</f>
        <v>0</v>
      </c>
    </row>
    <row r="116" spans="1:11" x14ac:dyDescent="0.25">
      <c r="A116" s="19"/>
      <c r="B116" s="3" t="str">
        <f>"Y100415"</f>
        <v>Y100415</v>
      </c>
      <c r="C116" s="3" t="str">
        <f>"WOMAN ARTAX PLUS SHOES"</f>
        <v>WOMAN ARTAX PLUS SHOES</v>
      </c>
      <c r="D116" s="3" t="str">
        <f>"G248"</f>
        <v>G248</v>
      </c>
      <c r="E116" s="3" t="str">
        <f>"Pearl Grey"</f>
        <v>Pearl Grey</v>
      </c>
      <c r="F116" s="3" t="str">
        <f>"37"</f>
        <v>37</v>
      </c>
      <c r="G116" s="11"/>
      <c r="H116" s="4">
        <v>76.849999999999994</v>
      </c>
      <c r="I116" s="4">
        <v>169</v>
      </c>
      <c r="J116" s="5">
        <f>SUM(G116*H116)</f>
        <v>0</v>
      </c>
      <c r="K116" s="20">
        <f>SUM(J116*0.84)</f>
        <v>0</v>
      </c>
    </row>
    <row r="117" spans="1:11" x14ac:dyDescent="0.25">
      <c r="A117" s="19"/>
      <c r="B117" s="3" t="str">
        <f>"Y100415"</f>
        <v>Y100415</v>
      </c>
      <c r="C117" s="3" t="str">
        <f>"WOMAN ARTAX PLUS SHOES"</f>
        <v>WOMAN ARTAX PLUS SHOES</v>
      </c>
      <c r="D117" s="3" t="str">
        <f>"G248"</f>
        <v>G248</v>
      </c>
      <c r="E117" s="3" t="str">
        <f>"Pearl Grey"</f>
        <v>Pearl Grey</v>
      </c>
      <c r="F117" s="3" t="str">
        <f>"38"</f>
        <v>38</v>
      </c>
      <c r="G117" s="11"/>
      <c r="H117" s="4">
        <v>76.849999999999994</v>
      </c>
      <c r="I117" s="4">
        <v>169</v>
      </c>
      <c r="J117" s="5">
        <f>SUM(G117*H117)</f>
        <v>0</v>
      </c>
      <c r="K117" s="20">
        <f>SUM(J117*0.84)</f>
        <v>0</v>
      </c>
    </row>
    <row r="118" spans="1:11" x14ac:dyDescent="0.25">
      <c r="A118" s="19"/>
      <c r="B118" s="3" t="str">
        <f>"Y100415"</f>
        <v>Y100415</v>
      </c>
      <c r="C118" s="3" t="str">
        <f>"WOMAN ARTAX PLUS SHOES"</f>
        <v>WOMAN ARTAX PLUS SHOES</v>
      </c>
      <c r="D118" s="3" t="str">
        <f>"G248"</f>
        <v>G248</v>
      </c>
      <c r="E118" s="3" t="str">
        <f>"Pearl Grey"</f>
        <v>Pearl Grey</v>
      </c>
      <c r="F118" s="3" t="str">
        <f>"39"</f>
        <v>39</v>
      </c>
      <c r="G118" s="11"/>
      <c r="H118" s="4">
        <v>76.849999999999994</v>
      </c>
      <c r="I118" s="4">
        <v>169</v>
      </c>
      <c r="J118" s="5">
        <f>SUM(G118*H118)</f>
        <v>0</v>
      </c>
      <c r="K118" s="20">
        <f>SUM(J118*0.84)</f>
        <v>0</v>
      </c>
    </row>
    <row r="119" spans="1:11" x14ac:dyDescent="0.25">
      <c r="A119" s="19"/>
      <c r="B119" s="3" t="str">
        <f>"Y100415"</f>
        <v>Y100415</v>
      </c>
      <c r="C119" s="3" t="str">
        <f>"WOMAN ARTAX PLUS SHOES"</f>
        <v>WOMAN ARTAX PLUS SHOES</v>
      </c>
      <c r="D119" s="3" t="str">
        <f>"G248"</f>
        <v>G248</v>
      </c>
      <c r="E119" s="3" t="str">
        <f>"Pearl Grey"</f>
        <v>Pearl Grey</v>
      </c>
      <c r="F119" s="3" t="str">
        <f>"40"</f>
        <v>40</v>
      </c>
      <c r="G119" s="11"/>
      <c r="H119" s="4">
        <v>76.849999999999994</v>
      </c>
      <c r="I119" s="4">
        <v>169</v>
      </c>
      <c r="J119" s="5">
        <f>SUM(G119*H119)</f>
        <v>0</v>
      </c>
      <c r="K119" s="20">
        <f>SUM(J119*0.84)</f>
        <v>0</v>
      </c>
    </row>
    <row r="120" spans="1:11" x14ac:dyDescent="0.25">
      <c r="A120" s="19"/>
      <c r="B120" s="3" t="str">
        <f>"Y100415"</f>
        <v>Y100415</v>
      </c>
      <c r="C120" s="3" t="str">
        <f>"WOMAN ARTAX PLUS SHOES"</f>
        <v>WOMAN ARTAX PLUS SHOES</v>
      </c>
      <c r="D120" s="3" t="str">
        <f>"G248"</f>
        <v>G248</v>
      </c>
      <c r="E120" s="3" t="str">
        <f>"Pearl Grey"</f>
        <v>Pearl Grey</v>
      </c>
      <c r="F120" s="3" t="str">
        <f>"41"</f>
        <v>41</v>
      </c>
      <c r="G120" s="11"/>
      <c r="H120" s="4">
        <v>76.849999999999994</v>
      </c>
      <c r="I120" s="4">
        <v>169</v>
      </c>
      <c r="J120" s="5">
        <f>SUM(G120*H120)</f>
        <v>0</v>
      </c>
      <c r="K120" s="20">
        <f>SUM(J120*0.84)</f>
        <v>0</v>
      </c>
    </row>
    <row r="121" spans="1:11" ht="15.75" thickBot="1" x14ac:dyDescent="0.3">
      <c r="A121" s="21"/>
      <c r="B121" s="22" t="str">
        <f>"Y100415"</f>
        <v>Y100415</v>
      </c>
      <c r="C121" s="22" t="str">
        <f>"WOMAN ARTAX PLUS SHOES"</f>
        <v>WOMAN ARTAX PLUS SHOES</v>
      </c>
      <c r="D121" s="22" t="str">
        <f>"G248"</f>
        <v>G248</v>
      </c>
      <c r="E121" s="22" t="str">
        <f>"Pearl Grey"</f>
        <v>Pearl Grey</v>
      </c>
      <c r="F121" s="22" t="str">
        <f>"42"</f>
        <v>42</v>
      </c>
      <c r="G121" s="23"/>
      <c r="H121" s="24">
        <v>76.849999999999994</v>
      </c>
      <c r="I121" s="24">
        <v>169</v>
      </c>
      <c r="J121" s="25">
        <f>SUM(G121*H121)</f>
        <v>0</v>
      </c>
      <c r="K121" s="26">
        <f>SUM(J121*0.84)</f>
        <v>0</v>
      </c>
    </row>
    <row r="122" spans="1:11" x14ac:dyDescent="0.25">
      <c r="A122" s="13"/>
      <c r="B122" s="14" t="str">
        <f>"Y100415"</f>
        <v>Y100415</v>
      </c>
      <c r="C122" s="14" t="str">
        <f>"WOMAN ARTAX PLUS SHOES"</f>
        <v>WOMAN ARTAX PLUS SHOES</v>
      </c>
      <c r="D122" s="14" t="str">
        <f>"P042"</f>
        <v>P042</v>
      </c>
      <c r="E122" s="14" t="str">
        <f>"Pink"</f>
        <v>Pink</v>
      </c>
      <c r="F122" s="14" t="str">
        <f>"35"</f>
        <v>35</v>
      </c>
      <c r="G122" s="15"/>
      <c r="H122" s="16">
        <v>76.849999999999994</v>
      </c>
      <c r="I122" s="16">
        <v>169</v>
      </c>
      <c r="J122" s="17">
        <f>SUM(G122*H122)</f>
        <v>0</v>
      </c>
      <c r="K122" s="18">
        <f>SUM(J122*0.84)</f>
        <v>0</v>
      </c>
    </row>
    <row r="123" spans="1:11" x14ac:dyDescent="0.25">
      <c r="A123" s="19"/>
      <c r="B123" s="3" t="str">
        <f>"Y100415"</f>
        <v>Y100415</v>
      </c>
      <c r="C123" s="3" t="str">
        <f>"WOMAN ARTAX PLUS SHOES"</f>
        <v>WOMAN ARTAX PLUS SHOES</v>
      </c>
      <c r="D123" s="3" t="str">
        <f>"P042"</f>
        <v>P042</v>
      </c>
      <c r="E123" s="3" t="str">
        <f>"Pink"</f>
        <v>Pink</v>
      </c>
      <c r="F123" s="3" t="str">
        <f>"36"</f>
        <v>36</v>
      </c>
      <c r="G123" s="11"/>
      <c r="H123" s="4">
        <v>76.849999999999994</v>
      </c>
      <c r="I123" s="4">
        <v>169</v>
      </c>
      <c r="J123" s="5">
        <f>SUM(G123*H123)</f>
        <v>0</v>
      </c>
      <c r="K123" s="20">
        <f>SUM(J123*0.84)</f>
        <v>0</v>
      </c>
    </row>
    <row r="124" spans="1:11" x14ac:dyDescent="0.25">
      <c r="A124" s="19"/>
      <c r="B124" s="3" t="str">
        <f>"Y100415"</f>
        <v>Y100415</v>
      </c>
      <c r="C124" s="3" t="str">
        <f>"WOMAN ARTAX PLUS SHOES"</f>
        <v>WOMAN ARTAX PLUS SHOES</v>
      </c>
      <c r="D124" s="3" t="str">
        <f>"P042"</f>
        <v>P042</v>
      </c>
      <c r="E124" s="3" t="str">
        <f>"Pink"</f>
        <v>Pink</v>
      </c>
      <c r="F124" s="3" t="str">
        <f>"37"</f>
        <v>37</v>
      </c>
      <c r="G124" s="11"/>
      <c r="H124" s="4">
        <v>76.849999999999994</v>
      </c>
      <c r="I124" s="4">
        <v>169</v>
      </c>
      <c r="J124" s="5">
        <f>SUM(G124*H124)</f>
        <v>0</v>
      </c>
      <c r="K124" s="20">
        <f>SUM(J124*0.84)</f>
        <v>0</v>
      </c>
    </row>
    <row r="125" spans="1:11" x14ac:dyDescent="0.25">
      <c r="A125" s="19"/>
      <c r="B125" s="3" t="str">
        <f>"Y100415"</f>
        <v>Y100415</v>
      </c>
      <c r="C125" s="3" t="str">
        <f>"WOMAN ARTAX PLUS SHOES"</f>
        <v>WOMAN ARTAX PLUS SHOES</v>
      </c>
      <c r="D125" s="3" t="str">
        <f>"P042"</f>
        <v>P042</v>
      </c>
      <c r="E125" s="3" t="str">
        <f>"Pink"</f>
        <v>Pink</v>
      </c>
      <c r="F125" s="3" t="str">
        <f>"38"</f>
        <v>38</v>
      </c>
      <c r="G125" s="11"/>
      <c r="H125" s="4">
        <v>76.849999999999994</v>
      </c>
      <c r="I125" s="4">
        <v>169</v>
      </c>
      <c r="J125" s="5">
        <f>SUM(G125*H125)</f>
        <v>0</v>
      </c>
      <c r="K125" s="20">
        <f>SUM(J125*0.84)</f>
        <v>0</v>
      </c>
    </row>
    <row r="126" spans="1:11" x14ac:dyDescent="0.25">
      <c r="A126" s="19"/>
      <c r="B126" s="3" t="str">
        <f>"Y100415"</f>
        <v>Y100415</v>
      </c>
      <c r="C126" s="3" t="str">
        <f>"WOMAN ARTAX PLUS SHOES"</f>
        <v>WOMAN ARTAX PLUS SHOES</v>
      </c>
      <c r="D126" s="3" t="str">
        <f>"P042"</f>
        <v>P042</v>
      </c>
      <c r="E126" s="3" t="str">
        <f>"Pink"</f>
        <v>Pink</v>
      </c>
      <c r="F126" s="3" t="str">
        <f>"39"</f>
        <v>39</v>
      </c>
      <c r="G126" s="11"/>
      <c r="H126" s="4">
        <v>76.849999999999994</v>
      </c>
      <c r="I126" s="4">
        <v>169</v>
      </c>
      <c r="J126" s="5">
        <f>SUM(G126*H126)</f>
        <v>0</v>
      </c>
      <c r="K126" s="20">
        <f>SUM(J126*0.84)</f>
        <v>0</v>
      </c>
    </row>
    <row r="127" spans="1:11" x14ac:dyDescent="0.25">
      <c r="A127" s="19"/>
      <c r="B127" s="3" t="str">
        <f>"Y100415"</f>
        <v>Y100415</v>
      </c>
      <c r="C127" s="3" t="str">
        <f>"WOMAN ARTAX PLUS SHOES"</f>
        <v>WOMAN ARTAX PLUS SHOES</v>
      </c>
      <c r="D127" s="3" t="str">
        <f>"P042"</f>
        <v>P042</v>
      </c>
      <c r="E127" s="3" t="str">
        <f>"Pink"</f>
        <v>Pink</v>
      </c>
      <c r="F127" s="3" t="str">
        <f>"40"</f>
        <v>40</v>
      </c>
      <c r="G127" s="11"/>
      <c r="H127" s="4">
        <v>76.849999999999994</v>
      </c>
      <c r="I127" s="4">
        <v>169</v>
      </c>
      <c r="J127" s="5">
        <f>SUM(G127*H127)</f>
        <v>0</v>
      </c>
      <c r="K127" s="20">
        <f>SUM(J127*0.84)</f>
        <v>0</v>
      </c>
    </row>
    <row r="128" spans="1:11" x14ac:dyDescent="0.25">
      <c r="A128" s="19"/>
      <c r="B128" s="3" t="str">
        <f>"Y100415"</f>
        <v>Y100415</v>
      </c>
      <c r="C128" s="3" t="str">
        <f>"WOMAN ARTAX PLUS SHOES"</f>
        <v>WOMAN ARTAX PLUS SHOES</v>
      </c>
      <c r="D128" s="3" t="str">
        <f>"P042"</f>
        <v>P042</v>
      </c>
      <c r="E128" s="3" t="str">
        <f>"Pink"</f>
        <v>Pink</v>
      </c>
      <c r="F128" s="3" t="str">
        <f>"41"</f>
        <v>41</v>
      </c>
      <c r="G128" s="11"/>
      <c r="H128" s="4">
        <v>76.849999999999994</v>
      </c>
      <c r="I128" s="4">
        <v>169</v>
      </c>
      <c r="J128" s="5">
        <f>SUM(G128*H128)</f>
        <v>0</v>
      </c>
      <c r="K128" s="20">
        <f>SUM(J128*0.84)</f>
        <v>0</v>
      </c>
    </row>
    <row r="129" spans="1:11" ht="15.75" thickBot="1" x14ac:dyDescent="0.3">
      <c r="A129" s="21"/>
      <c r="B129" s="22" t="str">
        <f>"Y100415"</f>
        <v>Y100415</v>
      </c>
      <c r="C129" s="22" t="str">
        <f>"WOMAN ARTAX PLUS SHOES"</f>
        <v>WOMAN ARTAX PLUS SHOES</v>
      </c>
      <c r="D129" s="22" t="str">
        <f>"P042"</f>
        <v>P042</v>
      </c>
      <c r="E129" s="22" t="str">
        <f>"Pink"</f>
        <v>Pink</v>
      </c>
      <c r="F129" s="22" t="str">
        <f>"42"</f>
        <v>42</v>
      </c>
      <c r="G129" s="23"/>
      <c r="H129" s="24">
        <v>76.849999999999994</v>
      </c>
      <c r="I129" s="24">
        <v>169</v>
      </c>
      <c r="J129" s="25">
        <f>SUM(G129*H129)</f>
        <v>0</v>
      </c>
      <c r="K129" s="26">
        <f>SUM(J129*0.84)</f>
        <v>0</v>
      </c>
    </row>
    <row r="130" spans="1:11" x14ac:dyDescent="0.25">
      <c r="A130" s="13"/>
      <c r="B130" s="14" t="str">
        <f>"Y100415"</f>
        <v>Y100415</v>
      </c>
      <c r="C130" s="14" t="str">
        <f>"WOMAN ARTAX PLUS SHOES"</f>
        <v>WOMAN ARTAX PLUS SHOES</v>
      </c>
      <c r="D130" s="14" t="str">
        <f>"K515"</f>
        <v>K515</v>
      </c>
      <c r="E130" s="14" t="str">
        <f>"Turquoise Melange"</f>
        <v>Turquoise Melange</v>
      </c>
      <c r="F130" s="14" t="str">
        <f>"35"</f>
        <v>35</v>
      </c>
      <c r="G130" s="15"/>
      <c r="H130" s="16">
        <v>76.849999999999994</v>
      </c>
      <c r="I130" s="16">
        <v>169</v>
      </c>
      <c r="J130" s="17">
        <f>SUM(G130*H130)</f>
        <v>0</v>
      </c>
      <c r="K130" s="18">
        <f>SUM(J130*0.84)</f>
        <v>0</v>
      </c>
    </row>
    <row r="131" spans="1:11" x14ac:dyDescent="0.25">
      <c r="A131" s="19"/>
      <c r="B131" s="3" t="str">
        <f>"Y100415"</f>
        <v>Y100415</v>
      </c>
      <c r="C131" s="3" t="str">
        <f>"WOMAN ARTAX PLUS SHOES"</f>
        <v>WOMAN ARTAX PLUS SHOES</v>
      </c>
      <c r="D131" s="3" t="str">
        <f>"K515"</f>
        <v>K515</v>
      </c>
      <c r="E131" s="3" t="str">
        <f>"Turquoise Melange"</f>
        <v>Turquoise Melange</v>
      </c>
      <c r="F131" s="3" t="str">
        <f>"36"</f>
        <v>36</v>
      </c>
      <c r="G131" s="11"/>
      <c r="H131" s="4">
        <v>76.849999999999994</v>
      </c>
      <c r="I131" s="4">
        <v>169</v>
      </c>
      <c r="J131" s="5">
        <f>SUM(G131*H131)</f>
        <v>0</v>
      </c>
      <c r="K131" s="20">
        <f>SUM(J131*0.84)</f>
        <v>0</v>
      </c>
    </row>
    <row r="132" spans="1:11" x14ac:dyDescent="0.25">
      <c r="A132" s="19"/>
      <c r="B132" s="3" t="str">
        <f>"Y100415"</f>
        <v>Y100415</v>
      </c>
      <c r="C132" s="3" t="str">
        <f>"WOMAN ARTAX PLUS SHOES"</f>
        <v>WOMAN ARTAX PLUS SHOES</v>
      </c>
      <c r="D132" s="3" t="str">
        <f>"K515"</f>
        <v>K515</v>
      </c>
      <c r="E132" s="3" t="str">
        <f>"Turquoise Melange"</f>
        <v>Turquoise Melange</v>
      </c>
      <c r="F132" s="3" t="str">
        <f>"37"</f>
        <v>37</v>
      </c>
      <c r="G132" s="11"/>
      <c r="H132" s="4">
        <v>76.849999999999994</v>
      </c>
      <c r="I132" s="4">
        <v>169</v>
      </c>
      <c r="J132" s="5">
        <f>SUM(G132*H132)</f>
        <v>0</v>
      </c>
      <c r="K132" s="20">
        <f>SUM(J132*0.84)</f>
        <v>0</v>
      </c>
    </row>
    <row r="133" spans="1:11" x14ac:dyDescent="0.25">
      <c r="A133" s="19"/>
      <c r="B133" s="3" t="str">
        <f>"Y100415"</f>
        <v>Y100415</v>
      </c>
      <c r="C133" s="3" t="str">
        <f>"WOMAN ARTAX PLUS SHOES"</f>
        <v>WOMAN ARTAX PLUS SHOES</v>
      </c>
      <c r="D133" s="3" t="str">
        <f>"K515"</f>
        <v>K515</v>
      </c>
      <c r="E133" s="3" t="str">
        <f>"Turquoise Melange"</f>
        <v>Turquoise Melange</v>
      </c>
      <c r="F133" s="3" t="str">
        <f>"38"</f>
        <v>38</v>
      </c>
      <c r="G133" s="11"/>
      <c r="H133" s="4">
        <v>76.849999999999994</v>
      </c>
      <c r="I133" s="4">
        <v>169</v>
      </c>
      <c r="J133" s="5">
        <f>SUM(G133*H133)</f>
        <v>0</v>
      </c>
      <c r="K133" s="20">
        <f>SUM(J133*0.84)</f>
        <v>0</v>
      </c>
    </row>
    <row r="134" spans="1:11" x14ac:dyDescent="0.25">
      <c r="A134" s="19"/>
      <c r="B134" s="3" t="str">
        <f>"Y100415"</f>
        <v>Y100415</v>
      </c>
      <c r="C134" s="3" t="str">
        <f>"WOMAN ARTAX PLUS SHOES"</f>
        <v>WOMAN ARTAX PLUS SHOES</v>
      </c>
      <c r="D134" s="3" t="str">
        <f>"K515"</f>
        <v>K515</v>
      </c>
      <c r="E134" s="3" t="str">
        <f>"Turquoise Melange"</f>
        <v>Turquoise Melange</v>
      </c>
      <c r="F134" s="3" t="str">
        <f>"39"</f>
        <v>39</v>
      </c>
      <c r="G134" s="11"/>
      <c r="H134" s="4">
        <v>76.849999999999994</v>
      </c>
      <c r="I134" s="4">
        <v>169</v>
      </c>
      <c r="J134" s="5">
        <f>SUM(G134*H134)</f>
        <v>0</v>
      </c>
      <c r="K134" s="20">
        <f>SUM(J134*0.84)</f>
        <v>0</v>
      </c>
    </row>
    <row r="135" spans="1:11" x14ac:dyDescent="0.25">
      <c r="A135" s="19"/>
      <c r="B135" s="3" t="str">
        <f>"Y100415"</f>
        <v>Y100415</v>
      </c>
      <c r="C135" s="3" t="str">
        <f>"WOMAN ARTAX PLUS SHOES"</f>
        <v>WOMAN ARTAX PLUS SHOES</v>
      </c>
      <c r="D135" s="3" t="str">
        <f>"K515"</f>
        <v>K515</v>
      </c>
      <c r="E135" s="3" t="str">
        <f>"Turquoise Melange"</f>
        <v>Turquoise Melange</v>
      </c>
      <c r="F135" s="3" t="str">
        <f>"40"</f>
        <v>40</v>
      </c>
      <c r="G135" s="11"/>
      <c r="H135" s="4">
        <v>76.849999999999994</v>
      </c>
      <c r="I135" s="4">
        <v>169</v>
      </c>
      <c r="J135" s="5">
        <f>SUM(G135*H135)</f>
        <v>0</v>
      </c>
      <c r="K135" s="20">
        <f>SUM(J135*0.84)</f>
        <v>0</v>
      </c>
    </row>
    <row r="136" spans="1:11" x14ac:dyDescent="0.25">
      <c r="A136" s="19"/>
      <c r="B136" s="3" t="str">
        <f>"Y100415"</f>
        <v>Y100415</v>
      </c>
      <c r="C136" s="3" t="str">
        <f>"WOMAN ARTAX PLUS SHOES"</f>
        <v>WOMAN ARTAX PLUS SHOES</v>
      </c>
      <c r="D136" s="3" t="str">
        <f>"K515"</f>
        <v>K515</v>
      </c>
      <c r="E136" s="3" t="str">
        <f>"Turquoise Melange"</f>
        <v>Turquoise Melange</v>
      </c>
      <c r="F136" s="3" t="str">
        <f>"41"</f>
        <v>41</v>
      </c>
      <c r="G136" s="11"/>
      <c r="H136" s="4">
        <v>76.849999999999994</v>
      </c>
      <c r="I136" s="4">
        <v>169</v>
      </c>
      <c r="J136" s="5">
        <f>SUM(G136*H136)</f>
        <v>0</v>
      </c>
      <c r="K136" s="20">
        <f>SUM(J136*0.84)</f>
        <v>0</v>
      </c>
    </row>
    <row r="137" spans="1:11" ht="15.75" thickBot="1" x14ac:dyDescent="0.3">
      <c r="A137" s="21"/>
      <c r="B137" s="22" t="str">
        <f>"Y100415"</f>
        <v>Y100415</v>
      </c>
      <c r="C137" s="22" t="str">
        <f>"WOMAN ARTAX PLUS SHOES"</f>
        <v>WOMAN ARTAX PLUS SHOES</v>
      </c>
      <c r="D137" s="22" t="str">
        <f>"K515"</f>
        <v>K515</v>
      </c>
      <c r="E137" s="22" t="str">
        <f>"Turquoise Melange"</f>
        <v>Turquoise Melange</v>
      </c>
      <c r="F137" s="22" t="str">
        <f>"42"</f>
        <v>42</v>
      </c>
      <c r="G137" s="23"/>
      <c r="H137" s="24">
        <v>76.849999999999994</v>
      </c>
      <c r="I137" s="24">
        <v>169</v>
      </c>
      <c r="J137" s="25">
        <f>SUM(G137*H137)</f>
        <v>0</v>
      </c>
      <c r="K137" s="26">
        <f>SUM(J137*0.84)</f>
        <v>0</v>
      </c>
    </row>
    <row r="138" spans="1:11" x14ac:dyDescent="0.25">
      <c r="A138" s="13"/>
      <c r="B138" s="14" t="str">
        <f>"Y100415"</f>
        <v>Y100415</v>
      </c>
      <c r="C138" s="14" t="str">
        <f>"WOMAN ARTAX PLUS SHOES"</f>
        <v>WOMAN ARTAX PLUS SHOES</v>
      </c>
      <c r="D138" s="14" t="str">
        <f>"W000"</f>
        <v>W000</v>
      </c>
      <c r="E138" s="14" t="str">
        <f>"White"</f>
        <v>White</v>
      </c>
      <c r="F138" s="14" t="str">
        <f>"35"</f>
        <v>35</v>
      </c>
      <c r="G138" s="15"/>
      <c r="H138" s="16">
        <v>76.849999999999994</v>
      </c>
      <c r="I138" s="16">
        <v>169</v>
      </c>
      <c r="J138" s="17">
        <f>SUM(G138*H138)</f>
        <v>0</v>
      </c>
      <c r="K138" s="18">
        <f>SUM(J138*0.84)</f>
        <v>0</v>
      </c>
    </row>
    <row r="139" spans="1:11" x14ac:dyDescent="0.25">
      <c r="A139" s="19"/>
      <c r="B139" s="3" t="str">
        <f>"Y100415"</f>
        <v>Y100415</v>
      </c>
      <c r="C139" s="3" t="str">
        <f>"WOMAN ARTAX PLUS SHOES"</f>
        <v>WOMAN ARTAX PLUS SHOES</v>
      </c>
      <c r="D139" s="3" t="str">
        <f>"W000"</f>
        <v>W000</v>
      </c>
      <c r="E139" s="3" t="str">
        <f>"White"</f>
        <v>White</v>
      </c>
      <c r="F139" s="3" t="str">
        <f>"36"</f>
        <v>36</v>
      </c>
      <c r="G139" s="11"/>
      <c r="H139" s="4">
        <v>76.849999999999994</v>
      </c>
      <c r="I139" s="4">
        <v>169</v>
      </c>
      <c r="J139" s="5">
        <f>SUM(G139*H139)</f>
        <v>0</v>
      </c>
      <c r="K139" s="20">
        <f>SUM(J139*0.84)</f>
        <v>0</v>
      </c>
    </row>
    <row r="140" spans="1:11" x14ac:dyDescent="0.25">
      <c r="A140" s="19"/>
      <c r="B140" s="3" t="str">
        <f>"Y100415"</f>
        <v>Y100415</v>
      </c>
      <c r="C140" s="3" t="str">
        <f>"WOMAN ARTAX PLUS SHOES"</f>
        <v>WOMAN ARTAX PLUS SHOES</v>
      </c>
      <c r="D140" s="3" t="str">
        <f>"W000"</f>
        <v>W000</v>
      </c>
      <c r="E140" s="3" t="str">
        <f>"White"</f>
        <v>White</v>
      </c>
      <c r="F140" s="3" t="str">
        <f>"37"</f>
        <v>37</v>
      </c>
      <c r="G140" s="11"/>
      <c r="H140" s="4">
        <v>76.849999999999994</v>
      </c>
      <c r="I140" s="4">
        <v>169</v>
      </c>
      <c r="J140" s="5">
        <f>SUM(G140*H140)</f>
        <v>0</v>
      </c>
      <c r="K140" s="20">
        <f>SUM(J140*0.84)</f>
        <v>0</v>
      </c>
    </row>
    <row r="141" spans="1:11" x14ac:dyDescent="0.25">
      <c r="A141" s="19"/>
      <c r="B141" s="3" t="str">
        <f>"Y100415"</f>
        <v>Y100415</v>
      </c>
      <c r="C141" s="3" t="str">
        <f>"WOMAN ARTAX PLUS SHOES"</f>
        <v>WOMAN ARTAX PLUS SHOES</v>
      </c>
      <c r="D141" s="3" t="str">
        <f>"W000"</f>
        <v>W000</v>
      </c>
      <c r="E141" s="3" t="str">
        <f>"White"</f>
        <v>White</v>
      </c>
      <c r="F141" s="3" t="str">
        <f>"38"</f>
        <v>38</v>
      </c>
      <c r="G141" s="11"/>
      <c r="H141" s="4">
        <v>76.849999999999994</v>
      </c>
      <c r="I141" s="4">
        <v>169</v>
      </c>
      <c r="J141" s="5">
        <f>SUM(G141*H141)</f>
        <v>0</v>
      </c>
      <c r="K141" s="20">
        <f>SUM(J141*0.84)</f>
        <v>0</v>
      </c>
    </row>
    <row r="142" spans="1:11" x14ac:dyDescent="0.25">
      <c r="A142" s="19"/>
      <c r="B142" s="3" t="str">
        <f>"Y100415"</f>
        <v>Y100415</v>
      </c>
      <c r="C142" s="3" t="str">
        <f>"WOMAN ARTAX PLUS SHOES"</f>
        <v>WOMAN ARTAX PLUS SHOES</v>
      </c>
      <c r="D142" s="3" t="str">
        <f>"W000"</f>
        <v>W000</v>
      </c>
      <c r="E142" s="3" t="str">
        <f>"White"</f>
        <v>White</v>
      </c>
      <c r="F142" s="3" t="str">
        <f>"39"</f>
        <v>39</v>
      </c>
      <c r="G142" s="11"/>
      <c r="H142" s="4">
        <v>76.849999999999994</v>
      </c>
      <c r="I142" s="4">
        <v>169</v>
      </c>
      <c r="J142" s="5">
        <f>SUM(G142*H142)</f>
        <v>0</v>
      </c>
      <c r="K142" s="20">
        <f>SUM(J142*0.84)</f>
        <v>0</v>
      </c>
    </row>
    <row r="143" spans="1:11" x14ac:dyDescent="0.25">
      <c r="A143" s="19"/>
      <c r="B143" s="3" t="str">
        <f>"Y100415"</f>
        <v>Y100415</v>
      </c>
      <c r="C143" s="3" t="str">
        <f>"WOMAN ARTAX PLUS SHOES"</f>
        <v>WOMAN ARTAX PLUS SHOES</v>
      </c>
      <c r="D143" s="3" t="str">
        <f>"W000"</f>
        <v>W000</v>
      </c>
      <c r="E143" s="3" t="str">
        <f>"White"</f>
        <v>White</v>
      </c>
      <c r="F143" s="3" t="str">
        <f>"40"</f>
        <v>40</v>
      </c>
      <c r="G143" s="11"/>
      <c r="H143" s="4">
        <v>76.849999999999994</v>
      </c>
      <c r="I143" s="4">
        <v>169</v>
      </c>
      <c r="J143" s="5">
        <f>SUM(G143*H143)</f>
        <v>0</v>
      </c>
      <c r="K143" s="20">
        <f>SUM(J143*0.84)</f>
        <v>0</v>
      </c>
    </row>
    <row r="144" spans="1:11" x14ac:dyDescent="0.25">
      <c r="A144" s="19"/>
      <c r="B144" s="3" t="str">
        <f>"Y100415"</f>
        <v>Y100415</v>
      </c>
      <c r="C144" s="3" t="str">
        <f>"WOMAN ARTAX PLUS SHOES"</f>
        <v>WOMAN ARTAX PLUS SHOES</v>
      </c>
      <c r="D144" s="3" t="str">
        <f>"W000"</f>
        <v>W000</v>
      </c>
      <c r="E144" s="3" t="str">
        <f>"White"</f>
        <v>White</v>
      </c>
      <c r="F144" s="3" t="str">
        <f>"41"</f>
        <v>41</v>
      </c>
      <c r="G144" s="11"/>
      <c r="H144" s="4">
        <v>76.849999999999994</v>
      </c>
      <c r="I144" s="4">
        <v>169</v>
      </c>
      <c r="J144" s="5">
        <f>SUM(G144*H144)</f>
        <v>0</v>
      </c>
      <c r="K144" s="20">
        <f>SUM(J144*0.84)</f>
        <v>0</v>
      </c>
    </row>
    <row r="145" spans="1:11" ht="15.75" thickBot="1" x14ac:dyDescent="0.3">
      <c r="A145" s="21"/>
      <c r="B145" s="22" t="str">
        <f>"Y100415"</f>
        <v>Y100415</v>
      </c>
      <c r="C145" s="22" t="str">
        <f>"WOMAN ARTAX PLUS SHOES"</f>
        <v>WOMAN ARTAX PLUS SHOES</v>
      </c>
      <c r="D145" s="22" t="str">
        <f>"W000"</f>
        <v>W000</v>
      </c>
      <c r="E145" s="22" t="str">
        <f>"White"</f>
        <v>White</v>
      </c>
      <c r="F145" s="22" t="str">
        <f>"42"</f>
        <v>42</v>
      </c>
      <c r="G145" s="23"/>
      <c r="H145" s="24">
        <v>76.849999999999994</v>
      </c>
      <c r="I145" s="24">
        <v>169</v>
      </c>
      <c r="J145" s="25">
        <f>SUM(G145*H145)</f>
        <v>0</v>
      </c>
      <c r="K145" s="26">
        <f>SUM(J145*0.84)</f>
        <v>0</v>
      </c>
    </row>
    <row r="146" spans="1:11" x14ac:dyDescent="0.25">
      <c r="A146" s="13"/>
      <c r="B146" s="14" t="str">
        <f>"Y100269"</f>
        <v>Y100269</v>
      </c>
      <c r="C146" s="14" t="str">
        <f>" MAN URBAN TRAIL NAKED SHOES LIGHT GREY SOLE"</f>
        <v xml:space="preserve"> MAN URBAN TRAIL NAKED SHOES LIGHT GREY SOLE</v>
      </c>
      <c r="D146" s="14" t="str">
        <f>"A075"</f>
        <v>A075</v>
      </c>
      <c r="E146" s="14" t="str">
        <f>"Blue"</f>
        <v>Blue</v>
      </c>
      <c r="F146" s="14" t="str">
        <f>"39"</f>
        <v>39</v>
      </c>
      <c r="G146" s="15"/>
      <c r="H146" s="16">
        <v>72.3</v>
      </c>
      <c r="I146" s="16">
        <v>159</v>
      </c>
      <c r="J146" s="17">
        <f>SUM(G146*H146)</f>
        <v>0</v>
      </c>
      <c r="K146" s="18">
        <f>SUM(J146*0.84)</f>
        <v>0</v>
      </c>
    </row>
    <row r="147" spans="1:11" x14ac:dyDescent="0.25">
      <c r="A147" s="19"/>
      <c r="B147" s="3" t="str">
        <f>"Y100269"</f>
        <v>Y100269</v>
      </c>
      <c r="C147" s="3" t="str">
        <f>" MAN URBAN TRAIL NAKED SHOES LIGHT GREY SOLE"</f>
        <v xml:space="preserve"> MAN URBAN TRAIL NAKED SHOES LIGHT GREY SOLE</v>
      </c>
      <c r="D147" s="3" t="str">
        <f>"A075"</f>
        <v>A075</v>
      </c>
      <c r="E147" s="3" t="str">
        <f>"Blue"</f>
        <v>Blue</v>
      </c>
      <c r="F147" s="3" t="str">
        <f>"40"</f>
        <v>40</v>
      </c>
      <c r="G147" s="11"/>
      <c r="H147" s="4">
        <v>72.3</v>
      </c>
      <c r="I147" s="4">
        <v>159</v>
      </c>
      <c r="J147" s="5">
        <f>SUM(G147*H147)</f>
        <v>0</v>
      </c>
      <c r="K147" s="20">
        <f>SUM(J147*0.84)</f>
        <v>0</v>
      </c>
    </row>
    <row r="148" spans="1:11" x14ac:dyDescent="0.25">
      <c r="A148" s="19"/>
      <c r="B148" s="3" t="str">
        <f>"Y100269"</f>
        <v>Y100269</v>
      </c>
      <c r="C148" s="3" t="str">
        <f>" MAN URBAN TRAIL NAKED SHOES LIGHT GREY SOLE"</f>
        <v xml:space="preserve"> MAN URBAN TRAIL NAKED SHOES LIGHT GREY SOLE</v>
      </c>
      <c r="D148" s="3" t="str">
        <f>"A075"</f>
        <v>A075</v>
      </c>
      <c r="E148" s="3" t="str">
        <f>"Blue"</f>
        <v>Blue</v>
      </c>
      <c r="F148" s="3" t="str">
        <f>"41"</f>
        <v>41</v>
      </c>
      <c r="G148" s="11"/>
      <c r="H148" s="4">
        <v>72.3</v>
      </c>
      <c r="I148" s="4">
        <v>159</v>
      </c>
      <c r="J148" s="5">
        <f>SUM(G148*H148)</f>
        <v>0</v>
      </c>
      <c r="K148" s="20">
        <f>SUM(J148*0.84)</f>
        <v>0</v>
      </c>
    </row>
    <row r="149" spans="1:11" x14ac:dyDescent="0.25">
      <c r="A149" s="19"/>
      <c r="B149" s="3" t="str">
        <f>"Y100269"</f>
        <v>Y100269</v>
      </c>
      <c r="C149" s="3" t="str">
        <f>" MAN URBAN TRAIL NAKED SHOES LIGHT GREY SOLE"</f>
        <v xml:space="preserve"> MAN URBAN TRAIL NAKED SHOES LIGHT GREY SOLE</v>
      </c>
      <c r="D149" s="3" t="str">
        <f>"A075"</f>
        <v>A075</v>
      </c>
      <c r="E149" s="3" t="str">
        <f>"Blue"</f>
        <v>Blue</v>
      </c>
      <c r="F149" s="3" t="str">
        <f>"42"</f>
        <v>42</v>
      </c>
      <c r="G149" s="11"/>
      <c r="H149" s="4">
        <v>72.3</v>
      </c>
      <c r="I149" s="4">
        <v>159</v>
      </c>
      <c r="J149" s="5">
        <f>SUM(G149*H149)</f>
        <v>0</v>
      </c>
      <c r="K149" s="20">
        <f>SUM(J149*0.84)</f>
        <v>0</v>
      </c>
    </row>
    <row r="150" spans="1:11" x14ac:dyDescent="0.25">
      <c r="A150" s="19"/>
      <c r="B150" s="3" t="str">
        <f>"Y100269"</f>
        <v>Y100269</v>
      </c>
      <c r="C150" s="3" t="str">
        <f>" MAN URBAN TRAIL NAKED SHOES LIGHT GREY SOLE"</f>
        <v xml:space="preserve"> MAN URBAN TRAIL NAKED SHOES LIGHT GREY SOLE</v>
      </c>
      <c r="D150" s="3" t="str">
        <f>"A075"</f>
        <v>A075</v>
      </c>
      <c r="E150" s="3" t="str">
        <f>"Blue"</f>
        <v>Blue</v>
      </c>
      <c r="F150" s="3" t="str">
        <f>"43"</f>
        <v>43</v>
      </c>
      <c r="G150" s="11"/>
      <c r="H150" s="4">
        <v>72.3</v>
      </c>
      <c r="I150" s="4">
        <v>159</v>
      </c>
      <c r="J150" s="5">
        <f>SUM(G150*H150)</f>
        <v>0</v>
      </c>
      <c r="K150" s="20">
        <f>SUM(J150*0.84)</f>
        <v>0</v>
      </c>
    </row>
    <row r="151" spans="1:11" x14ac:dyDescent="0.25">
      <c r="A151" s="19"/>
      <c r="B151" s="3" t="str">
        <f>"Y100269"</f>
        <v>Y100269</v>
      </c>
      <c r="C151" s="3" t="str">
        <f>" MAN URBAN TRAIL NAKED SHOES LIGHT GREY SOLE"</f>
        <v xml:space="preserve"> MAN URBAN TRAIL NAKED SHOES LIGHT GREY SOLE</v>
      </c>
      <c r="D151" s="3" t="str">
        <f>"A075"</f>
        <v>A075</v>
      </c>
      <c r="E151" s="3" t="str">
        <f>"Blue"</f>
        <v>Blue</v>
      </c>
      <c r="F151" s="3" t="str">
        <f>"44"</f>
        <v>44</v>
      </c>
      <c r="G151" s="11"/>
      <c r="H151" s="4">
        <v>72.3</v>
      </c>
      <c r="I151" s="4">
        <v>159</v>
      </c>
      <c r="J151" s="5">
        <f>SUM(G151*H151)</f>
        <v>0</v>
      </c>
      <c r="K151" s="20">
        <f>SUM(J151*0.84)</f>
        <v>0</v>
      </c>
    </row>
    <row r="152" spans="1:11" x14ac:dyDescent="0.25">
      <c r="A152" s="19"/>
      <c r="B152" s="3" t="str">
        <f>"Y100269"</f>
        <v>Y100269</v>
      </c>
      <c r="C152" s="3" t="str">
        <f>" MAN URBAN TRAIL NAKED SHOES LIGHT GREY SOLE"</f>
        <v xml:space="preserve"> MAN URBAN TRAIL NAKED SHOES LIGHT GREY SOLE</v>
      </c>
      <c r="D152" s="3" t="str">
        <f>"A075"</f>
        <v>A075</v>
      </c>
      <c r="E152" s="3" t="str">
        <f>"Blue"</f>
        <v>Blue</v>
      </c>
      <c r="F152" s="3" t="str">
        <f>"45"</f>
        <v>45</v>
      </c>
      <c r="G152" s="11"/>
      <c r="H152" s="4">
        <v>72.3</v>
      </c>
      <c r="I152" s="4">
        <v>159</v>
      </c>
      <c r="J152" s="5">
        <f>SUM(G152*H152)</f>
        <v>0</v>
      </c>
      <c r="K152" s="20">
        <f>SUM(J152*0.84)</f>
        <v>0</v>
      </c>
    </row>
    <row r="153" spans="1:11" x14ac:dyDescent="0.25">
      <c r="A153" s="19"/>
      <c r="B153" s="3" t="str">
        <f>"Y100269"</f>
        <v>Y100269</v>
      </c>
      <c r="C153" s="3" t="str">
        <f>" MAN URBAN TRAIL NAKED SHOES LIGHT GREY SOLE"</f>
        <v xml:space="preserve"> MAN URBAN TRAIL NAKED SHOES LIGHT GREY SOLE</v>
      </c>
      <c r="D153" s="3" t="str">
        <f>"A075"</f>
        <v>A075</v>
      </c>
      <c r="E153" s="3" t="str">
        <f>"Blue"</f>
        <v>Blue</v>
      </c>
      <c r="F153" s="3" t="str">
        <f>"46"</f>
        <v>46</v>
      </c>
      <c r="G153" s="11"/>
      <c r="H153" s="4">
        <v>72.3</v>
      </c>
      <c r="I153" s="4">
        <v>159</v>
      </c>
      <c r="J153" s="5">
        <f>SUM(G153*H153)</f>
        <v>0</v>
      </c>
      <c r="K153" s="20">
        <f>SUM(J153*0.84)</f>
        <v>0</v>
      </c>
    </row>
    <row r="154" spans="1:11" x14ac:dyDescent="0.25">
      <c r="A154" s="19"/>
      <c r="B154" s="3" t="str">
        <f>"Y100269"</f>
        <v>Y100269</v>
      </c>
      <c r="C154" s="3" t="str">
        <f>" MAN URBAN TRAIL NAKED SHOES LIGHT GREY SOLE"</f>
        <v xml:space="preserve"> MAN URBAN TRAIL NAKED SHOES LIGHT GREY SOLE</v>
      </c>
      <c r="D154" s="3" t="str">
        <f>"A075"</f>
        <v>A075</v>
      </c>
      <c r="E154" s="3" t="str">
        <f>"Blue"</f>
        <v>Blue</v>
      </c>
      <c r="F154" s="3" t="str">
        <f>"47"</f>
        <v>47</v>
      </c>
      <c r="G154" s="11"/>
      <c r="H154" s="4">
        <v>72.3</v>
      </c>
      <c r="I154" s="4">
        <v>159</v>
      </c>
      <c r="J154" s="5">
        <f>SUM(G154*H154)</f>
        <v>0</v>
      </c>
      <c r="K154" s="20">
        <f>SUM(J154*0.84)</f>
        <v>0</v>
      </c>
    </row>
    <row r="155" spans="1:11" ht="15.75" thickBot="1" x14ac:dyDescent="0.3">
      <c r="A155" s="21"/>
      <c r="B155" s="22" t="str">
        <f>"Y100269"</f>
        <v>Y100269</v>
      </c>
      <c r="C155" s="22" t="str">
        <f>" MAN URBAN TRAIL NAKED SHOES LIGHT GREY SOLE"</f>
        <v xml:space="preserve"> MAN URBAN TRAIL NAKED SHOES LIGHT GREY SOLE</v>
      </c>
      <c r="D155" s="22" t="str">
        <f>"A075"</f>
        <v>A075</v>
      </c>
      <c r="E155" s="22" t="str">
        <f>"Blue"</f>
        <v>Blue</v>
      </c>
      <c r="F155" s="22" t="str">
        <f>"48"</f>
        <v>48</v>
      </c>
      <c r="G155" s="23"/>
      <c r="H155" s="24">
        <v>72.3</v>
      </c>
      <c r="I155" s="24">
        <v>159</v>
      </c>
      <c r="J155" s="25">
        <f>SUM(G155*H155)</f>
        <v>0</v>
      </c>
      <c r="K155" s="26">
        <f>SUM(J155*0.84)</f>
        <v>0</v>
      </c>
    </row>
    <row r="156" spans="1:11" x14ac:dyDescent="0.25">
      <c r="A156" s="13"/>
      <c r="B156" s="14" t="str">
        <f>"Y100269"</f>
        <v>Y100269</v>
      </c>
      <c r="C156" s="14" t="str">
        <f>" MAN URBAN TRAIL NAKED SHOES LIGHT GREY SOLE"</f>
        <v xml:space="preserve"> MAN URBAN TRAIL NAKED SHOES LIGHT GREY SOLE</v>
      </c>
      <c r="D156" s="14" t="str">
        <f>"W000"</f>
        <v>W000</v>
      </c>
      <c r="E156" s="14" t="str">
        <f>"White"</f>
        <v>White</v>
      </c>
      <c r="F156" s="14" t="str">
        <f>"39"</f>
        <v>39</v>
      </c>
      <c r="G156" s="15"/>
      <c r="H156" s="16">
        <v>72.3</v>
      </c>
      <c r="I156" s="16">
        <v>159</v>
      </c>
      <c r="J156" s="17">
        <f>SUM(G156*H156)</f>
        <v>0</v>
      </c>
      <c r="K156" s="18">
        <f>SUM(J156*0.84)</f>
        <v>0</v>
      </c>
    </row>
    <row r="157" spans="1:11" x14ac:dyDescent="0.25">
      <c r="A157" s="19"/>
      <c r="B157" s="3" t="str">
        <f>"Y100269"</f>
        <v>Y100269</v>
      </c>
      <c r="C157" s="3" t="str">
        <f>" MAN URBAN TRAIL NAKED SHOES LIGHT GREY SOLE"</f>
        <v xml:space="preserve"> MAN URBAN TRAIL NAKED SHOES LIGHT GREY SOLE</v>
      </c>
      <c r="D157" s="3" t="str">
        <f>"W000"</f>
        <v>W000</v>
      </c>
      <c r="E157" s="3" t="str">
        <f>"White"</f>
        <v>White</v>
      </c>
      <c r="F157" s="3" t="str">
        <f>"40"</f>
        <v>40</v>
      </c>
      <c r="G157" s="11"/>
      <c r="H157" s="4">
        <v>72.3</v>
      </c>
      <c r="I157" s="4">
        <v>159</v>
      </c>
      <c r="J157" s="5">
        <f>SUM(G157*H157)</f>
        <v>0</v>
      </c>
      <c r="K157" s="20">
        <f>SUM(J157*0.84)</f>
        <v>0</v>
      </c>
    </row>
    <row r="158" spans="1:11" x14ac:dyDescent="0.25">
      <c r="A158" s="19"/>
      <c r="B158" s="3" t="str">
        <f>"Y100269"</f>
        <v>Y100269</v>
      </c>
      <c r="C158" s="3" t="str">
        <f>" MAN URBAN TRAIL NAKED SHOES LIGHT GREY SOLE"</f>
        <v xml:space="preserve"> MAN URBAN TRAIL NAKED SHOES LIGHT GREY SOLE</v>
      </c>
      <c r="D158" s="3" t="str">
        <f>"W000"</f>
        <v>W000</v>
      </c>
      <c r="E158" s="3" t="str">
        <f>"White"</f>
        <v>White</v>
      </c>
      <c r="F158" s="3" t="str">
        <f>"41"</f>
        <v>41</v>
      </c>
      <c r="G158" s="11"/>
      <c r="H158" s="4">
        <v>72.3</v>
      </c>
      <c r="I158" s="4">
        <v>159</v>
      </c>
      <c r="J158" s="5">
        <f>SUM(G158*H158)</f>
        <v>0</v>
      </c>
      <c r="K158" s="20">
        <f>SUM(J158*0.84)</f>
        <v>0</v>
      </c>
    </row>
    <row r="159" spans="1:11" x14ac:dyDescent="0.25">
      <c r="A159" s="19"/>
      <c r="B159" s="3" t="str">
        <f>"Y100269"</f>
        <v>Y100269</v>
      </c>
      <c r="C159" s="3" t="str">
        <f>" MAN URBAN TRAIL NAKED SHOES LIGHT GREY SOLE"</f>
        <v xml:space="preserve"> MAN URBAN TRAIL NAKED SHOES LIGHT GREY SOLE</v>
      </c>
      <c r="D159" s="3" t="str">
        <f>"W000"</f>
        <v>W000</v>
      </c>
      <c r="E159" s="3" t="str">
        <f>"White"</f>
        <v>White</v>
      </c>
      <c r="F159" s="3" t="str">
        <f>"42"</f>
        <v>42</v>
      </c>
      <c r="G159" s="11"/>
      <c r="H159" s="4">
        <v>72.3</v>
      </c>
      <c r="I159" s="4">
        <v>159</v>
      </c>
      <c r="J159" s="5">
        <f>SUM(G159*H159)</f>
        <v>0</v>
      </c>
      <c r="K159" s="20">
        <f>SUM(J159*0.84)</f>
        <v>0</v>
      </c>
    </row>
    <row r="160" spans="1:11" x14ac:dyDescent="0.25">
      <c r="A160" s="19"/>
      <c r="B160" s="3" t="str">
        <f>"Y100269"</f>
        <v>Y100269</v>
      </c>
      <c r="C160" s="3" t="str">
        <f>" MAN URBAN TRAIL NAKED SHOES LIGHT GREY SOLE"</f>
        <v xml:space="preserve"> MAN URBAN TRAIL NAKED SHOES LIGHT GREY SOLE</v>
      </c>
      <c r="D160" s="3" t="str">
        <f>"W000"</f>
        <v>W000</v>
      </c>
      <c r="E160" s="3" t="str">
        <f>"White"</f>
        <v>White</v>
      </c>
      <c r="F160" s="3" t="str">
        <f>"43"</f>
        <v>43</v>
      </c>
      <c r="G160" s="11"/>
      <c r="H160" s="4">
        <v>72.3</v>
      </c>
      <c r="I160" s="4">
        <v>159</v>
      </c>
      <c r="J160" s="5">
        <f>SUM(G160*H160)</f>
        <v>0</v>
      </c>
      <c r="K160" s="20">
        <f>SUM(J160*0.84)</f>
        <v>0</v>
      </c>
    </row>
    <row r="161" spans="1:11" x14ac:dyDescent="0.25">
      <c r="A161" s="19"/>
      <c r="B161" s="3" t="str">
        <f>"Y100269"</f>
        <v>Y100269</v>
      </c>
      <c r="C161" s="3" t="str">
        <f>" MAN URBAN TRAIL NAKED SHOES LIGHT GREY SOLE"</f>
        <v xml:space="preserve"> MAN URBAN TRAIL NAKED SHOES LIGHT GREY SOLE</v>
      </c>
      <c r="D161" s="3" t="str">
        <f>"W000"</f>
        <v>W000</v>
      </c>
      <c r="E161" s="3" t="str">
        <f>"White"</f>
        <v>White</v>
      </c>
      <c r="F161" s="3" t="str">
        <f>"44"</f>
        <v>44</v>
      </c>
      <c r="G161" s="11"/>
      <c r="H161" s="4">
        <v>72.3</v>
      </c>
      <c r="I161" s="4">
        <v>159</v>
      </c>
      <c r="J161" s="5">
        <f>SUM(G161*H161)</f>
        <v>0</v>
      </c>
      <c r="K161" s="20">
        <f>SUM(J161*0.84)</f>
        <v>0</v>
      </c>
    </row>
    <row r="162" spans="1:11" x14ac:dyDescent="0.25">
      <c r="A162" s="19"/>
      <c r="B162" s="3" t="str">
        <f>"Y100269"</f>
        <v>Y100269</v>
      </c>
      <c r="C162" s="3" t="str">
        <f>" MAN URBAN TRAIL NAKED SHOES LIGHT GREY SOLE"</f>
        <v xml:space="preserve"> MAN URBAN TRAIL NAKED SHOES LIGHT GREY SOLE</v>
      </c>
      <c r="D162" s="3" t="str">
        <f>"W000"</f>
        <v>W000</v>
      </c>
      <c r="E162" s="3" t="str">
        <f>"White"</f>
        <v>White</v>
      </c>
      <c r="F162" s="3" t="str">
        <f>"45"</f>
        <v>45</v>
      </c>
      <c r="G162" s="11"/>
      <c r="H162" s="4">
        <v>72.3</v>
      </c>
      <c r="I162" s="4">
        <v>159</v>
      </c>
      <c r="J162" s="5">
        <f>SUM(G162*H162)</f>
        <v>0</v>
      </c>
      <c r="K162" s="20">
        <f>SUM(J162*0.84)</f>
        <v>0</v>
      </c>
    </row>
    <row r="163" spans="1:11" x14ac:dyDescent="0.25">
      <c r="A163" s="19"/>
      <c r="B163" s="3" t="str">
        <f>"Y100269"</f>
        <v>Y100269</v>
      </c>
      <c r="C163" s="3" t="str">
        <f>" MAN URBAN TRAIL NAKED SHOES LIGHT GREY SOLE"</f>
        <v xml:space="preserve"> MAN URBAN TRAIL NAKED SHOES LIGHT GREY SOLE</v>
      </c>
      <c r="D163" s="3" t="str">
        <f>"W000"</f>
        <v>W000</v>
      </c>
      <c r="E163" s="3" t="str">
        <f>"White"</f>
        <v>White</v>
      </c>
      <c r="F163" s="3" t="str">
        <f>"46"</f>
        <v>46</v>
      </c>
      <c r="G163" s="11"/>
      <c r="H163" s="4">
        <v>72.3</v>
      </c>
      <c r="I163" s="4">
        <v>159</v>
      </c>
      <c r="J163" s="5">
        <f>SUM(G163*H163)</f>
        <v>0</v>
      </c>
      <c r="K163" s="20">
        <f>SUM(J163*0.84)</f>
        <v>0</v>
      </c>
    </row>
    <row r="164" spans="1:11" x14ac:dyDescent="0.25">
      <c r="A164" s="19"/>
      <c r="B164" s="3" t="str">
        <f>"Y100269"</f>
        <v>Y100269</v>
      </c>
      <c r="C164" s="3" t="str">
        <f>" MAN URBAN TRAIL NAKED SHOES LIGHT GREY SOLE"</f>
        <v xml:space="preserve"> MAN URBAN TRAIL NAKED SHOES LIGHT GREY SOLE</v>
      </c>
      <c r="D164" s="3" t="str">
        <f>"W000"</f>
        <v>W000</v>
      </c>
      <c r="E164" s="3" t="str">
        <f>"White"</f>
        <v>White</v>
      </c>
      <c r="F164" s="3" t="str">
        <f>"47"</f>
        <v>47</v>
      </c>
      <c r="G164" s="11"/>
      <c r="H164" s="4">
        <v>72.3</v>
      </c>
      <c r="I164" s="4">
        <v>159</v>
      </c>
      <c r="J164" s="5">
        <f>SUM(G164*H164)</f>
        <v>0</v>
      </c>
      <c r="K164" s="20">
        <f>SUM(J164*0.84)</f>
        <v>0</v>
      </c>
    </row>
    <row r="165" spans="1:11" ht="15.75" thickBot="1" x14ac:dyDescent="0.3">
      <c r="A165" s="21"/>
      <c r="B165" s="22" t="str">
        <f>"Y100269"</f>
        <v>Y100269</v>
      </c>
      <c r="C165" s="22" t="str">
        <f>" MAN URBAN TRAIL NAKED SHOES LIGHT GREY SOLE"</f>
        <v xml:space="preserve"> MAN URBAN TRAIL NAKED SHOES LIGHT GREY SOLE</v>
      </c>
      <c r="D165" s="22" t="str">
        <f>"W000"</f>
        <v>W000</v>
      </c>
      <c r="E165" s="22" t="str">
        <f>"White"</f>
        <v>White</v>
      </c>
      <c r="F165" s="22" t="str">
        <f>"48"</f>
        <v>48</v>
      </c>
      <c r="G165" s="23"/>
      <c r="H165" s="24">
        <v>72.3</v>
      </c>
      <c r="I165" s="24">
        <v>159</v>
      </c>
      <c r="J165" s="25">
        <f>SUM(G165*H165)</f>
        <v>0</v>
      </c>
      <c r="K165" s="26">
        <f>SUM(J165*0.84)</f>
        <v>0</v>
      </c>
    </row>
    <row r="166" spans="1:11" x14ac:dyDescent="0.25">
      <c r="A166" s="13"/>
      <c r="B166" s="14" t="str">
        <f>"Y100269"</f>
        <v>Y100269</v>
      </c>
      <c r="C166" s="14" t="str">
        <f>" MAN URBAN TRAIL NAKED SHOES LIGHT GREY SOLE"</f>
        <v xml:space="preserve"> MAN URBAN TRAIL NAKED SHOES LIGHT GREY SOLE</v>
      </c>
      <c r="D166" s="14" t="s">
        <v>11</v>
      </c>
      <c r="E166" s="14" t="s">
        <v>12</v>
      </c>
      <c r="F166" s="14" t="str">
        <f>"39"</f>
        <v>39</v>
      </c>
      <c r="G166" s="15"/>
      <c r="H166" s="16">
        <v>72.3</v>
      </c>
      <c r="I166" s="16">
        <v>159</v>
      </c>
      <c r="J166" s="17">
        <f>SUM(G166*H166)</f>
        <v>0</v>
      </c>
      <c r="K166" s="18">
        <f>SUM(J166*0.84)</f>
        <v>0</v>
      </c>
    </row>
    <row r="167" spans="1:11" x14ac:dyDescent="0.25">
      <c r="A167" s="19"/>
      <c r="B167" s="3" t="str">
        <f>"Y100269"</f>
        <v>Y100269</v>
      </c>
      <c r="C167" s="3" t="str">
        <f>" MAN URBAN TRAIL NAKED SHOES LIGHT GREY SOLE"</f>
        <v xml:space="preserve"> MAN URBAN TRAIL NAKED SHOES LIGHT GREY SOLE</v>
      </c>
      <c r="D167" s="3" t="s">
        <v>11</v>
      </c>
      <c r="E167" s="3" t="s">
        <v>12</v>
      </c>
      <c r="F167" s="3" t="str">
        <f>"40"</f>
        <v>40</v>
      </c>
      <c r="G167" s="11"/>
      <c r="H167" s="4">
        <v>72.3</v>
      </c>
      <c r="I167" s="4">
        <v>159</v>
      </c>
      <c r="J167" s="5">
        <f>SUM(G167*H167)</f>
        <v>0</v>
      </c>
      <c r="K167" s="20">
        <f>SUM(J167*0.84)</f>
        <v>0</v>
      </c>
    </row>
    <row r="168" spans="1:11" x14ac:dyDescent="0.25">
      <c r="A168" s="19"/>
      <c r="B168" s="3" t="str">
        <f>"Y100269"</f>
        <v>Y100269</v>
      </c>
      <c r="C168" s="3" t="str">
        <f>" MAN URBAN TRAIL NAKED SHOES LIGHT GREY SOLE"</f>
        <v xml:space="preserve"> MAN URBAN TRAIL NAKED SHOES LIGHT GREY SOLE</v>
      </c>
      <c r="D168" s="3" t="s">
        <v>11</v>
      </c>
      <c r="E168" s="3" t="s">
        <v>12</v>
      </c>
      <c r="F168" s="3" t="str">
        <f>"41"</f>
        <v>41</v>
      </c>
      <c r="G168" s="11"/>
      <c r="H168" s="4">
        <v>72.3</v>
      </c>
      <c r="I168" s="4">
        <v>159</v>
      </c>
      <c r="J168" s="5">
        <f>SUM(G168*H168)</f>
        <v>0</v>
      </c>
      <c r="K168" s="20">
        <f>SUM(J168*0.84)</f>
        <v>0</v>
      </c>
    </row>
    <row r="169" spans="1:11" x14ac:dyDescent="0.25">
      <c r="A169" s="19"/>
      <c r="B169" s="3" t="str">
        <f>"Y100269"</f>
        <v>Y100269</v>
      </c>
      <c r="C169" s="3" t="str">
        <f>" MAN URBAN TRAIL NAKED SHOES LIGHT GREY SOLE"</f>
        <v xml:space="preserve"> MAN URBAN TRAIL NAKED SHOES LIGHT GREY SOLE</v>
      </c>
      <c r="D169" s="3" t="s">
        <v>11</v>
      </c>
      <c r="E169" s="3" t="s">
        <v>12</v>
      </c>
      <c r="F169" s="3" t="str">
        <f>"42"</f>
        <v>42</v>
      </c>
      <c r="G169" s="11"/>
      <c r="H169" s="4">
        <v>72.3</v>
      </c>
      <c r="I169" s="4">
        <v>159</v>
      </c>
      <c r="J169" s="5">
        <f>SUM(G169*H169)</f>
        <v>0</v>
      </c>
      <c r="K169" s="20">
        <f>SUM(J169*0.84)</f>
        <v>0</v>
      </c>
    </row>
    <row r="170" spans="1:11" x14ac:dyDescent="0.25">
      <c r="A170" s="19"/>
      <c r="B170" s="3" t="str">
        <f>"Y100269"</f>
        <v>Y100269</v>
      </c>
      <c r="C170" s="3" t="str">
        <f>" MAN URBAN TRAIL NAKED SHOES LIGHT GREY SOLE"</f>
        <v xml:space="preserve"> MAN URBAN TRAIL NAKED SHOES LIGHT GREY SOLE</v>
      </c>
      <c r="D170" s="3" t="s">
        <v>11</v>
      </c>
      <c r="E170" s="3" t="s">
        <v>12</v>
      </c>
      <c r="F170" s="3" t="str">
        <f>"43"</f>
        <v>43</v>
      </c>
      <c r="G170" s="11"/>
      <c r="H170" s="4">
        <v>72.3</v>
      </c>
      <c r="I170" s="4">
        <v>159</v>
      </c>
      <c r="J170" s="5">
        <f>SUM(G170*H170)</f>
        <v>0</v>
      </c>
      <c r="K170" s="20">
        <f>SUM(J170*0.84)</f>
        <v>0</v>
      </c>
    </row>
    <row r="171" spans="1:11" x14ac:dyDescent="0.25">
      <c r="A171" s="19"/>
      <c r="B171" s="3" t="str">
        <f>"Y100269"</f>
        <v>Y100269</v>
      </c>
      <c r="C171" s="3" t="str">
        <f>" MAN URBAN TRAIL NAKED SHOES LIGHT GREY SOLE"</f>
        <v xml:space="preserve"> MAN URBAN TRAIL NAKED SHOES LIGHT GREY SOLE</v>
      </c>
      <c r="D171" s="3" t="s">
        <v>11</v>
      </c>
      <c r="E171" s="3" t="s">
        <v>12</v>
      </c>
      <c r="F171" s="3" t="str">
        <f>"44"</f>
        <v>44</v>
      </c>
      <c r="G171" s="11"/>
      <c r="H171" s="4">
        <v>72.3</v>
      </c>
      <c r="I171" s="4">
        <v>159</v>
      </c>
      <c r="J171" s="5">
        <f>SUM(G171*H171)</f>
        <v>0</v>
      </c>
      <c r="K171" s="20">
        <f>SUM(J171*0.84)</f>
        <v>0</v>
      </c>
    </row>
    <row r="172" spans="1:11" x14ac:dyDescent="0.25">
      <c r="A172" s="19"/>
      <c r="B172" s="3" t="str">
        <f>"Y100269"</f>
        <v>Y100269</v>
      </c>
      <c r="C172" s="3" t="str">
        <f>" MAN URBAN TRAIL NAKED SHOES LIGHT GREY SOLE"</f>
        <v xml:space="preserve"> MAN URBAN TRAIL NAKED SHOES LIGHT GREY SOLE</v>
      </c>
      <c r="D172" s="3" t="s">
        <v>11</v>
      </c>
      <c r="E172" s="3" t="s">
        <v>12</v>
      </c>
      <c r="F172" s="3" t="str">
        <f>"45"</f>
        <v>45</v>
      </c>
      <c r="G172" s="11"/>
      <c r="H172" s="4">
        <v>72.3</v>
      </c>
      <c r="I172" s="4">
        <v>159</v>
      </c>
      <c r="J172" s="5">
        <f>SUM(G172*H172)</f>
        <v>0</v>
      </c>
      <c r="K172" s="20">
        <f>SUM(J172*0.84)</f>
        <v>0</v>
      </c>
    </row>
    <row r="173" spans="1:11" x14ac:dyDescent="0.25">
      <c r="A173" s="19"/>
      <c r="B173" s="3" t="str">
        <f>"Y100269"</f>
        <v>Y100269</v>
      </c>
      <c r="C173" s="3" t="str">
        <f>" MAN URBAN TRAIL NAKED SHOES LIGHT GREY SOLE"</f>
        <v xml:space="preserve"> MAN URBAN TRAIL NAKED SHOES LIGHT GREY SOLE</v>
      </c>
      <c r="D173" s="3" t="s">
        <v>11</v>
      </c>
      <c r="E173" s="3" t="s">
        <v>12</v>
      </c>
      <c r="F173" s="3" t="str">
        <f>"46"</f>
        <v>46</v>
      </c>
      <c r="G173" s="11"/>
      <c r="H173" s="4">
        <v>72.3</v>
      </c>
      <c r="I173" s="4">
        <v>159</v>
      </c>
      <c r="J173" s="5">
        <f>SUM(G173*H173)</f>
        <v>0</v>
      </c>
      <c r="K173" s="20">
        <f>SUM(J173*0.84)</f>
        <v>0</v>
      </c>
    </row>
    <row r="174" spans="1:11" x14ac:dyDescent="0.25">
      <c r="A174" s="19"/>
      <c r="B174" s="3" t="str">
        <f>"Y100269"</f>
        <v>Y100269</v>
      </c>
      <c r="C174" s="3" t="str">
        <f>" MAN URBAN TRAIL NAKED SHOES LIGHT GREY SOLE"</f>
        <v xml:space="preserve"> MAN URBAN TRAIL NAKED SHOES LIGHT GREY SOLE</v>
      </c>
      <c r="D174" s="3" t="s">
        <v>11</v>
      </c>
      <c r="E174" s="3" t="s">
        <v>12</v>
      </c>
      <c r="F174" s="3" t="str">
        <f>"47"</f>
        <v>47</v>
      </c>
      <c r="G174" s="11"/>
      <c r="H174" s="4">
        <v>72.3</v>
      </c>
      <c r="I174" s="4">
        <v>159</v>
      </c>
      <c r="J174" s="5">
        <f>SUM(G174*H174)</f>
        <v>0</v>
      </c>
      <c r="K174" s="20">
        <f>SUM(J174*0.84)</f>
        <v>0</v>
      </c>
    </row>
    <row r="175" spans="1:11" ht="15.75" thickBot="1" x14ac:dyDescent="0.3">
      <c r="A175" s="21"/>
      <c r="B175" s="22" t="str">
        <f>"Y100269"</f>
        <v>Y100269</v>
      </c>
      <c r="C175" s="22" t="str">
        <f>" MAN URBAN TRAIL NAKED SHOES LIGHT GREY SOLE"</f>
        <v xml:space="preserve"> MAN URBAN TRAIL NAKED SHOES LIGHT GREY SOLE</v>
      </c>
      <c r="D175" s="22" t="s">
        <v>11</v>
      </c>
      <c r="E175" s="22" t="s">
        <v>12</v>
      </c>
      <c r="F175" s="22" t="str">
        <f>"48"</f>
        <v>48</v>
      </c>
      <c r="G175" s="23"/>
      <c r="H175" s="24">
        <v>72.3</v>
      </c>
      <c r="I175" s="24">
        <v>159</v>
      </c>
      <c r="J175" s="25">
        <f>SUM(G175*H175)</f>
        <v>0</v>
      </c>
      <c r="K175" s="26">
        <f>SUM(J175*0.84)</f>
        <v>0</v>
      </c>
    </row>
    <row r="176" spans="1:11" x14ac:dyDescent="0.25">
      <c r="A176" s="13"/>
      <c r="B176" s="14" t="str">
        <f>"Y100270"</f>
        <v>Y100270</v>
      </c>
      <c r="C176" s="14" t="str">
        <f>" WOMAN URBAN TRAIL NAKED SHOES LIGHT GREY SOLE"</f>
        <v xml:space="preserve"> WOMAN URBAN TRAIL NAKED SHOES LIGHT GREY SOLE</v>
      </c>
      <c r="D176" s="14" t="str">
        <f>"A075"</f>
        <v>A075</v>
      </c>
      <c r="E176" s="14" t="str">
        <f>"Blue"</f>
        <v>Blue</v>
      </c>
      <c r="F176" s="14" t="str">
        <f>"35"</f>
        <v>35</v>
      </c>
      <c r="G176" s="15"/>
      <c r="H176" s="16">
        <v>72.3</v>
      </c>
      <c r="I176" s="16">
        <v>159</v>
      </c>
      <c r="J176" s="17">
        <f>SUM(G176*H176)</f>
        <v>0</v>
      </c>
      <c r="K176" s="18">
        <f>SUM(J176*0.84)</f>
        <v>0</v>
      </c>
    </row>
    <row r="177" spans="1:11" x14ac:dyDescent="0.25">
      <c r="A177" s="19"/>
      <c r="B177" s="3" t="str">
        <f>"Y100270"</f>
        <v>Y100270</v>
      </c>
      <c r="C177" s="3" t="str">
        <f>" WOMAN URBAN TRAIL NAKED SHOES LIGHT GREY SOLE"</f>
        <v xml:space="preserve"> WOMAN URBAN TRAIL NAKED SHOES LIGHT GREY SOLE</v>
      </c>
      <c r="D177" s="3" t="str">
        <f>"A075"</f>
        <v>A075</v>
      </c>
      <c r="E177" s="3" t="str">
        <f>"Blue"</f>
        <v>Blue</v>
      </c>
      <c r="F177" s="3" t="str">
        <f>"36"</f>
        <v>36</v>
      </c>
      <c r="G177" s="11"/>
      <c r="H177" s="4">
        <v>72.3</v>
      </c>
      <c r="I177" s="4">
        <v>159</v>
      </c>
      <c r="J177" s="5">
        <f>SUM(G177*H177)</f>
        <v>0</v>
      </c>
      <c r="K177" s="20">
        <f>SUM(J177*0.84)</f>
        <v>0</v>
      </c>
    </row>
    <row r="178" spans="1:11" x14ac:dyDescent="0.25">
      <c r="A178" s="19"/>
      <c r="B178" s="3" t="str">
        <f>"Y100270"</f>
        <v>Y100270</v>
      </c>
      <c r="C178" s="3" t="str">
        <f>" WOMAN URBAN TRAIL NAKED SHOES LIGHT GREY SOLE"</f>
        <v xml:space="preserve"> WOMAN URBAN TRAIL NAKED SHOES LIGHT GREY SOLE</v>
      </c>
      <c r="D178" s="3" t="str">
        <f>"A075"</f>
        <v>A075</v>
      </c>
      <c r="E178" s="3" t="str">
        <f>"Blue"</f>
        <v>Blue</v>
      </c>
      <c r="F178" s="3" t="str">
        <f>"37"</f>
        <v>37</v>
      </c>
      <c r="G178" s="11"/>
      <c r="H178" s="4">
        <v>72.3</v>
      </c>
      <c r="I178" s="4">
        <v>159</v>
      </c>
      <c r="J178" s="5">
        <f>SUM(G178*H178)</f>
        <v>0</v>
      </c>
      <c r="K178" s="20">
        <f>SUM(J178*0.84)</f>
        <v>0</v>
      </c>
    </row>
    <row r="179" spans="1:11" x14ac:dyDescent="0.25">
      <c r="A179" s="19"/>
      <c r="B179" s="3" t="str">
        <f>"Y100270"</f>
        <v>Y100270</v>
      </c>
      <c r="C179" s="3" t="str">
        <f>" WOMAN URBAN TRAIL NAKED SHOES LIGHT GREY SOLE"</f>
        <v xml:space="preserve"> WOMAN URBAN TRAIL NAKED SHOES LIGHT GREY SOLE</v>
      </c>
      <c r="D179" s="3" t="str">
        <f>"A075"</f>
        <v>A075</v>
      </c>
      <c r="E179" s="3" t="str">
        <f>"Blue"</f>
        <v>Blue</v>
      </c>
      <c r="F179" s="3" t="str">
        <f>"38"</f>
        <v>38</v>
      </c>
      <c r="G179" s="11"/>
      <c r="H179" s="4">
        <v>72.3</v>
      </c>
      <c r="I179" s="4">
        <v>159</v>
      </c>
      <c r="J179" s="5">
        <f>SUM(G179*H179)</f>
        <v>0</v>
      </c>
      <c r="K179" s="20">
        <f>SUM(J179*0.84)</f>
        <v>0</v>
      </c>
    </row>
    <row r="180" spans="1:11" x14ac:dyDescent="0.25">
      <c r="A180" s="19"/>
      <c r="B180" s="3" t="str">
        <f>"Y100270"</f>
        <v>Y100270</v>
      </c>
      <c r="C180" s="3" t="str">
        <f>" WOMAN URBAN TRAIL NAKED SHOES LIGHT GREY SOLE"</f>
        <v xml:space="preserve"> WOMAN URBAN TRAIL NAKED SHOES LIGHT GREY SOLE</v>
      </c>
      <c r="D180" s="3" t="str">
        <f>"A075"</f>
        <v>A075</v>
      </c>
      <c r="E180" s="3" t="str">
        <f>"Blue"</f>
        <v>Blue</v>
      </c>
      <c r="F180" s="3" t="str">
        <f>"39"</f>
        <v>39</v>
      </c>
      <c r="G180" s="11"/>
      <c r="H180" s="4">
        <v>72.3</v>
      </c>
      <c r="I180" s="4">
        <v>159</v>
      </c>
      <c r="J180" s="5">
        <f>SUM(G180*H180)</f>
        <v>0</v>
      </c>
      <c r="K180" s="20">
        <f>SUM(J180*0.84)</f>
        <v>0</v>
      </c>
    </row>
    <row r="181" spans="1:11" x14ac:dyDescent="0.25">
      <c r="A181" s="19"/>
      <c r="B181" s="3" t="str">
        <f>"Y100270"</f>
        <v>Y100270</v>
      </c>
      <c r="C181" s="3" t="str">
        <f>" WOMAN URBAN TRAIL NAKED SHOES LIGHT GREY SOLE"</f>
        <v xml:space="preserve"> WOMAN URBAN TRAIL NAKED SHOES LIGHT GREY SOLE</v>
      </c>
      <c r="D181" s="3" t="str">
        <f>"A075"</f>
        <v>A075</v>
      </c>
      <c r="E181" s="3" t="str">
        <f>"Blue"</f>
        <v>Blue</v>
      </c>
      <c r="F181" s="3" t="str">
        <f>"40"</f>
        <v>40</v>
      </c>
      <c r="G181" s="11"/>
      <c r="H181" s="4">
        <v>72.3</v>
      </c>
      <c r="I181" s="4">
        <v>159</v>
      </c>
      <c r="J181" s="5">
        <f>SUM(G181*H181)</f>
        <v>0</v>
      </c>
      <c r="K181" s="20">
        <f>SUM(J181*0.84)</f>
        <v>0</v>
      </c>
    </row>
    <row r="182" spans="1:11" x14ac:dyDescent="0.25">
      <c r="A182" s="19"/>
      <c r="B182" s="3" t="str">
        <f>"Y100270"</f>
        <v>Y100270</v>
      </c>
      <c r="C182" s="3" t="str">
        <f>" WOMAN URBAN TRAIL NAKED SHOES LIGHT GREY SOLE"</f>
        <v xml:space="preserve"> WOMAN URBAN TRAIL NAKED SHOES LIGHT GREY SOLE</v>
      </c>
      <c r="D182" s="3" t="str">
        <f>"A075"</f>
        <v>A075</v>
      </c>
      <c r="E182" s="3" t="str">
        <f>"Blue"</f>
        <v>Blue</v>
      </c>
      <c r="F182" s="3" t="str">
        <f>"41"</f>
        <v>41</v>
      </c>
      <c r="G182" s="11"/>
      <c r="H182" s="4">
        <v>72.3</v>
      </c>
      <c r="I182" s="4">
        <v>159</v>
      </c>
      <c r="J182" s="5">
        <f>SUM(G182*H182)</f>
        <v>0</v>
      </c>
      <c r="K182" s="20">
        <f>SUM(J182*0.84)</f>
        <v>0</v>
      </c>
    </row>
    <row r="183" spans="1:11" ht="15.75" thickBot="1" x14ac:dyDescent="0.3">
      <c r="A183" s="21"/>
      <c r="B183" s="22" t="str">
        <f>"Y100270"</f>
        <v>Y100270</v>
      </c>
      <c r="C183" s="22" t="str">
        <f>" WOMAN URBAN TRAIL NAKED SHOES LIGHT GREY SOLE"</f>
        <v xml:space="preserve"> WOMAN URBAN TRAIL NAKED SHOES LIGHT GREY SOLE</v>
      </c>
      <c r="D183" s="22" t="str">
        <f>"A075"</f>
        <v>A075</v>
      </c>
      <c r="E183" s="22" t="str">
        <f>"Blue"</f>
        <v>Blue</v>
      </c>
      <c r="F183" s="22" t="str">
        <f>"42"</f>
        <v>42</v>
      </c>
      <c r="G183" s="23"/>
      <c r="H183" s="24">
        <v>72.3</v>
      </c>
      <c r="I183" s="24">
        <v>159</v>
      </c>
      <c r="J183" s="25">
        <f>SUM(G183*H183)</f>
        <v>0</v>
      </c>
      <c r="K183" s="26">
        <f>SUM(J183*0.84)</f>
        <v>0</v>
      </c>
    </row>
    <row r="184" spans="1:11" x14ac:dyDescent="0.25">
      <c r="A184" s="13"/>
      <c r="B184" s="14" t="str">
        <f>"Y100270"</f>
        <v>Y100270</v>
      </c>
      <c r="C184" s="14" t="str">
        <f>" WOMAN URBAN TRAIL NAKED SHOES LIGHT GREY SOLE"</f>
        <v xml:space="preserve"> WOMAN URBAN TRAIL NAKED SHOES LIGHT GREY SOLE</v>
      </c>
      <c r="D184" s="14" t="str">
        <f>"W000"</f>
        <v>W000</v>
      </c>
      <c r="E184" s="14" t="str">
        <f>"White"</f>
        <v>White</v>
      </c>
      <c r="F184" s="14" t="str">
        <f>"35"</f>
        <v>35</v>
      </c>
      <c r="G184" s="15"/>
      <c r="H184" s="16">
        <v>72.3</v>
      </c>
      <c r="I184" s="16">
        <v>159</v>
      </c>
      <c r="J184" s="17">
        <f>SUM(G184*H184)</f>
        <v>0</v>
      </c>
      <c r="K184" s="18">
        <f>SUM(J184*0.84)</f>
        <v>0</v>
      </c>
    </row>
    <row r="185" spans="1:11" x14ac:dyDescent="0.25">
      <c r="A185" s="19"/>
      <c r="B185" s="3" t="str">
        <f>"Y100270"</f>
        <v>Y100270</v>
      </c>
      <c r="C185" s="3" t="str">
        <f>" WOMAN URBAN TRAIL NAKED SHOES LIGHT GREY SOLE"</f>
        <v xml:space="preserve"> WOMAN URBAN TRAIL NAKED SHOES LIGHT GREY SOLE</v>
      </c>
      <c r="D185" s="3" t="str">
        <f>"W000"</f>
        <v>W000</v>
      </c>
      <c r="E185" s="3" t="str">
        <f>"White"</f>
        <v>White</v>
      </c>
      <c r="F185" s="3" t="str">
        <f>"36"</f>
        <v>36</v>
      </c>
      <c r="G185" s="11"/>
      <c r="H185" s="4">
        <v>72.3</v>
      </c>
      <c r="I185" s="4">
        <v>159</v>
      </c>
      <c r="J185" s="5">
        <f>SUM(G185*H185)</f>
        <v>0</v>
      </c>
      <c r="K185" s="20">
        <f>SUM(J185*0.84)</f>
        <v>0</v>
      </c>
    </row>
    <row r="186" spans="1:11" x14ac:dyDescent="0.25">
      <c r="A186" s="19"/>
      <c r="B186" s="3" t="str">
        <f>"Y100270"</f>
        <v>Y100270</v>
      </c>
      <c r="C186" s="3" t="str">
        <f>" WOMAN URBAN TRAIL NAKED SHOES LIGHT GREY SOLE"</f>
        <v xml:space="preserve"> WOMAN URBAN TRAIL NAKED SHOES LIGHT GREY SOLE</v>
      </c>
      <c r="D186" s="3" t="str">
        <f>"W000"</f>
        <v>W000</v>
      </c>
      <c r="E186" s="3" t="str">
        <f>"White"</f>
        <v>White</v>
      </c>
      <c r="F186" s="3" t="str">
        <f>"37"</f>
        <v>37</v>
      </c>
      <c r="G186" s="11"/>
      <c r="H186" s="4">
        <v>72.3</v>
      </c>
      <c r="I186" s="4">
        <v>159</v>
      </c>
      <c r="J186" s="5">
        <f>SUM(G186*H186)</f>
        <v>0</v>
      </c>
      <c r="K186" s="20">
        <f>SUM(J186*0.84)</f>
        <v>0</v>
      </c>
    </row>
    <row r="187" spans="1:11" x14ac:dyDescent="0.25">
      <c r="A187" s="19"/>
      <c r="B187" s="3" t="str">
        <f>"Y100270"</f>
        <v>Y100270</v>
      </c>
      <c r="C187" s="3" t="str">
        <f>" WOMAN URBAN TRAIL NAKED SHOES LIGHT GREY SOLE"</f>
        <v xml:space="preserve"> WOMAN URBAN TRAIL NAKED SHOES LIGHT GREY SOLE</v>
      </c>
      <c r="D187" s="3" t="str">
        <f>"W000"</f>
        <v>W000</v>
      </c>
      <c r="E187" s="3" t="str">
        <f>"White"</f>
        <v>White</v>
      </c>
      <c r="F187" s="3" t="str">
        <f>"38"</f>
        <v>38</v>
      </c>
      <c r="G187" s="11"/>
      <c r="H187" s="4">
        <v>72.3</v>
      </c>
      <c r="I187" s="4">
        <v>159</v>
      </c>
      <c r="J187" s="5">
        <f>SUM(G187*H187)</f>
        <v>0</v>
      </c>
      <c r="K187" s="20">
        <f>SUM(J187*0.84)</f>
        <v>0</v>
      </c>
    </row>
    <row r="188" spans="1:11" x14ac:dyDescent="0.25">
      <c r="A188" s="19"/>
      <c r="B188" s="3" t="str">
        <f>"Y100270"</f>
        <v>Y100270</v>
      </c>
      <c r="C188" s="3" t="str">
        <f>" WOMAN URBAN TRAIL NAKED SHOES LIGHT GREY SOLE"</f>
        <v xml:space="preserve"> WOMAN URBAN TRAIL NAKED SHOES LIGHT GREY SOLE</v>
      </c>
      <c r="D188" s="3" t="str">
        <f>"W000"</f>
        <v>W000</v>
      </c>
      <c r="E188" s="3" t="str">
        <f>"White"</f>
        <v>White</v>
      </c>
      <c r="F188" s="3" t="str">
        <f>"39"</f>
        <v>39</v>
      </c>
      <c r="G188" s="11"/>
      <c r="H188" s="4">
        <v>72.3</v>
      </c>
      <c r="I188" s="4">
        <v>159</v>
      </c>
      <c r="J188" s="5">
        <f>SUM(G188*H188)</f>
        <v>0</v>
      </c>
      <c r="K188" s="20">
        <f>SUM(J188*0.84)</f>
        <v>0</v>
      </c>
    </row>
    <row r="189" spans="1:11" x14ac:dyDescent="0.25">
      <c r="A189" s="19"/>
      <c r="B189" s="3" t="str">
        <f>"Y100270"</f>
        <v>Y100270</v>
      </c>
      <c r="C189" s="3" t="str">
        <f>" WOMAN URBAN TRAIL NAKED SHOES LIGHT GREY SOLE"</f>
        <v xml:space="preserve"> WOMAN URBAN TRAIL NAKED SHOES LIGHT GREY SOLE</v>
      </c>
      <c r="D189" s="3" t="str">
        <f>"W000"</f>
        <v>W000</v>
      </c>
      <c r="E189" s="3" t="str">
        <f>"White"</f>
        <v>White</v>
      </c>
      <c r="F189" s="3" t="str">
        <f>"40"</f>
        <v>40</v>
      </c>
      <c r="G189" s="11"/>
      <c r="H189" s="4">
        <v>72.3</v>
      </c>
      <c r="I189" s="4">
        <v>159</v>
      </c>
      <c r="J189" s="5">
        <f>SUM(G189*H189)</f>
        <v>0</v>
      </c>
      <c r="K189" s="20">
        <f>SUM(J189*0.84)</f>
        <v>0</v>
      </c>
    </row>
    <row r="190" spans="1:11" x14ac:dyDescent="0.25">
      <c r="A190" s="19"/>
      <c r="B190" s="3" t="str">
        <f>"Y100270"</f>
        <v>Y100270</v>
      </c>
      <c r="C190" s="3" t="str">
        <f>" WOMAN URBAN TRAIL NAKED SHOES LIGHT GREY SOLE"</f>
        <v xml:space="preserve"> WOMAN URBAN TRAIL NAKED SHOES LIGHT GREY SOLE</v>
      </c>
      <c r="D190" s="3" t="str">
        <f>"W000"</f>
        <v>W000</v>
      </c>
      <c r="E190" s="3" t="str">
        <f>"White"</f>
        <v>White</v>
      </c>
      <c r="F190" s="3" t="str">
        <f>"41"</f>
        <v>41</v>
      </c>
      <c r="G190" s="11"/>
      <c r="H190" s="4">
        <v>72.3</v>
      </c>
      <c r="I190" s="4">
        <v>159</v>
      </c>
      <c r="J190" s="5">
        <f>SUM(G190*H190)</f>
        <v>0</v>
      </c>
      <c r="K190" s="20">
        <f>SUM(J190*0.84)</f>
        <v>0</v>
      </c>
    </row>
    <row r="191" spans="1:11" ht="15.75" thickBot="1" x14ac:dyDescent="0.3">
      <c r="A191" s="21"/>
      <c r="B191" s="22" t="str">
        <f>"Y100270"</f>
        <v>Y100270</v>
      </c>
      <c r="C191" s="22" t="str">
        <f>" WOMAN URBAN TRAIL NAKED SHOES LIGHT GREY SOLE"</f>
        <v xml:space="preserve"> WOMAN URBAN TRAIL NAKED SHOES LIGHT GREY SOLE</v>
      </c>
      <c r="D191" s="22" t="str">
        <f>"W000"</f>
        <v>W000</v>
      </c>
      <c r="E191" s="22" t="str">
        <f>"White"</f>
        <v>White</v>
      </c>
      <c r="F191" s="22" t="str">
        <f>"42"</f>
        <v>42</v>
      </c>
      <c r="G191" s="23"/>
      <c r="H191" s="24">
        <v>72.3</v>
      </c>
      <c r="I191" s="24">
        <v>159</v>
      </c>
      <c r="J191" s="25">
        <f>SUM(G191*H191)</f>
        <v>0</v>
      </c>
      <c r="K191" s="26">
        <f>SUM(J191*0.84)</f>
        <v>0</v>
      </c>
    </row>
    <row r="192" spans="1:11" x14ac:dyDescent="0.25">
      <c r="A192" s="13"/>
      <c r="B192" s="14" t="str">
        <f>"Y100270"</f>
        <v>Y100270</v>
      </c>
      <c r="C192" s="14" t="str">
        <f>" WOMAN URBAN TRAIL NAKED SHOES LIGHT GREY SOLE"</f>
        <v xml:space="preserve"> WOMAN URBAN TRAIL NAKED SHOES LIGHT GREY SOLE</v>
      </c>
      <c r="D192" s="14" t="s">
        <v>11</v>
      </c>
      <c r="E192" s="14" t="s">
        <v>12</v>
      </c>
      <c r="F192" s="14" t="str">
        <f>"35"</f>
        <v>35</v>
      </c>
      <c r="G192" s="15"/>
      <c r="H192" s="16">
        <v>72.3</v>
      </c>
      <c r="I192" s="16">
        <v>159</v>
      </c>
      <c r="J192" s="17">
        <f>SUM(G192*H192)</f>
        <v>0</v>
      </c>
      <c r="K192" s="18">
        <f>SUM(J192*0.84)</f>
        <v>0</v>
      </c>
    </row>
    <row r="193" spans="1:11" x14ac:dyDescent="0.25">
      <c r="A193" s="19"/>
      <c r="B193" s="3" t="str">
        <f>"Y100270"</f>
        <v>Y100270</v>
      </c>
      <c r="C193" s="3" t="str">
        <f>" WOMAN URBAN TRAIL NAKED SHOES LIGHT GREY SOLE"</f>
        <v xml:space="preserve"> WOMAN URBAN TRAIL NAKED SHOES LIGHT GREY SOLE</v>
      </c>
      <c r="D193" s="3" t="s">
        <v>11</v>
      </c>
      <c r="E193" s="3" t="s">
        <v>12</v>
      </c>
      <c r="F193" s="3" t="str">
        <f>"36"</f>
        <v>36</v>
      </c>
      <c r="G193" s="11"/>
      <c r="H193" s="4">
        <v>72.3</v>
      </c>
      <c r="I193" s="4">
        <v>159</v>
      </c>
      <c r="J193" s="5">
        <f>SUM(G193*H193)</f>
        <v>0</v>
      </c>
      <c r="K193" s="20">
        <f>SUM(J193*0.84)</f>
        <v>0</v>
      </c>
    </row>
    <row r="194" spans="1:11" x14ac:dyDescent="0.25">
      <c r="A194" s="19"/>
      <c r="B194" s="3" t="str">
        <f>"Y100270"</f>
        <v>Y100270</v>
      </c>
      <c r="C194" s="3" t="str">
        <f>" WOMAN URBAN TRAIL NAKED SHOES LIGHT GREY SOLE"</f>
        <v xml:space="preserve"> WOMAN URBAN TRAIL NAKED SHOES LIGHT GREY SOLE</v>
      </c>
      <c r="D194" s="3" t="s">
        <v>11</v>
      </c>
      <c r="E194" s="3" t="s">
        <v>12</v>
      </c>
      <c r="F194" s="3" t="str">
        <f>"37"</f>
        <v>37</v>
      </c>
      <c r="G194" s="11"/>
      <c r="H194" s="4">
        <v>72.3</v>
      </c>
      <c r="I194" s="4">
        <v>159</v>
      </c>
      <c r="J194" s="5">
        <f>SUM(G194*H194)</f>
        <v>0</v>
      </c>
      <c r="K194" s="20">
        <f>SUM(J194*0.84)</f>
        <v>0</v>
      </c>
    </row>
    <row r="195" spans="1:11" x14ac:dyDescent="0.25">
      <c r="A195" s="19"/>
      <c r="B195" s="3" t="str">
        <f>"Y100270"</f>
        <v>Y100270</v>
      </c>
      <c r="C195" s="3" t="str">
        <f>" WOMAN URBAN TRAIL NAKED SHOES LIGHT GREY SOLE"</f>
        <v xml:space="preserve"> WOMAN URBAN TRAIL NAKED SHOES LIGHT GREY SOLE</v>
      </c>
      <c r="D195" s="3" t="s">
        <v>11</v>
      </c>
      <c r="E195" s="3" t="s">
        <v>12</v>
      </c>
      <c r="F195" s="3" t="str">
        <f>"38"</f>
        <v>38</v>
      </c>
      <c r="G195" s="11"/>
      <c r="H195" s="4">
        <v>72.3</v>
      </c>
      <c r="I195" s="4">
        <v>159</v>
      </c>
      <c r="J195" s="5">
        <f>SUM(G195*H195)</f>
        <v>0</v>
      </c>
      <c r="K195" s="20">
        <f>SUM(J195*0.84)</f>
        <v>0</v>
      </c>
    </row>
    <row r="196" spans="1:11" x14ac:dyDescent="0.25">
      <c r="A196" s="19"/>
      <c r="B196" s="3" t="str">
        <f>"Y100270"</f>
        <v>Y100270</v>
      </c>
      <c r="C196" s="3" t="str">
        <f>" WOMAN URBAN TRAIL NAKED SHOES LIGHT GREY SOLE"</f>
        <v xml:space="preserve"> WOMAN URBAN TRAIL NAKED SHOES LIGHT GREY SOLE</v>
      </c>
      <c r="D196" s="3" t="s">
        <v>11</v>
      </c>
      <c r="E196" s="3" t="s">
        <v>12</v>
      </c>
      <c r="F196" s="3" t="str">
        <f>"39"</f>
        <v>39</v>
      </c>
      <c r="G196" s="11"/>
      <c r="H196" s="4">
        <v>72.3</v>
      </c>
      <c r="I196" s="4">
        <v>159</v>
      </c>
      <c r="J196" s="5">
        <f>SUM(G196*H196)</f>
        <v>0</v>
      </c>
      <c r="K196" s="20">
        <f>SUM(J196*0.84)</f>
        <v>0</v>
      </c>
    </row>
    <row r="197" spans="1:11" x14ac:dyDescent="0.25">
      <c r="A197" s="19"/>
      <c r="B197" s="3" t="str">
        <f>"Y100270"</f>
        <v>Y100270</v>
      </c>
      <c r="C197" s="3" t="str">
        <f>" WOMAN URBAN TRAIL NAKED SHOES LIGHT GREY SOLE"</f>
        <v xml:space="preserve"> WOMAN URBAN TRAIL NAKED SHOES LIGHT GREY SOLE</v>
      </c>
      <c r="D197" s="3" t="s">
        <v>11</v>
      </c>
      <c r="E197" s="3" t="s">
        <v>12</v>
      </c>
      <c r="F197" s="3" t="str">
        <f>"40"</f>
        <v>40</v>
      </c>
      <c r="G197" s="11"/>
      <c r="H197" s="4">
        <v>72.3</v>
      </c>
      <c r="I197" s="4">
        <v>159</v>
      </c>
      <c r="J197" s="5">
        <f>SUM(G197*H197)</f>
        <v>0</v>
      </c>
      <c r="K197" s="20">
        <f>SUM(J197*0.84)</f>
        <v>0</v>
      </c>
    </row>
    <row r="198" spans="1:11" x14ac:dyDescent="0.25">
      <c r="A198" s="19"/>
      <c r="B198" s="3" t="str">
        <f>"Y100270"</f>
        <v>Y100270</v>
      </c>
      <c r="C198" s="3" t="str">
        <f>" WOMAN URBAN TRAIL NAKED SHOES LIGHT GREY SOLE"</f>
        <v xml:space="preserve"> WOMAN URBAN TRAIL NAKED SHOES LIGHT GREY SOLE</v>
      </c>
      <c r="D198" s="3" t="s">
        <v>11</v>
      </c>
      <c r="E198" s="3" t="s">
        <v>12</v>
      </c>
      <c r="F198" s="3" t="str">
        <f>"41"</f>
        <v>41</v>
      </c>
      <c r="G198" s="11"/>
      <c r="H198" s="4">
        <v>72.3</v>
      </c>
      <c r="I198" s="4">
        <v>159</v>
      </c>
      <c r="J198" s="5">
        <f>SUM(G198*H198)</f>
        <v>0</v>
      </c>
      <c r="K198" s="20">
        <f>SUM(J198*0.84)</f>
        <v>0</v>
      </c>
    </row>
    <row r="199" spans="1:11" ht="15.75" thickBot="1" x14ac:dyDescent="0.3">
      <c r="A199" s="21"/>
      <c r="B199" s="22" t="str">
        <f>"Y100270"</f>
        <v>Y100270</v>
      </c>
      <c r="C199" s="22" t="str">
        <f>" WOMAN URBAN TRAIL NAKED SHOES LIGHT GREY SOLE"</f>
        <v xml:space="preserve"> WOMAN URBAN TRAIL NAKED SHOES LIGHT GREY SOLE</v>
      </c>
      <c r="D199" s="22" t="s">
        <v>11</v>
      </c>
      <c r="E199" s="22" t="s">
        <v>12</v>
      </c>
      <c r="F199" s="22" t="str">
        <f>"42"</f>
        <v>42</v>
      </c>
      <c r="G199" s="23"/>
      <c r="H199" s="24">
        <v>72.3</v>
      </c>
      <c r="I199" s="24">
        <v>159</v>
      </c>
      <c r="J199" s="25">
        <f>SUM(G199*H199)</f>
        <v>0</v>
      </c>
      <c r="K199" s="26">
        <f>SUM(J199*0.84)</f>
        <v>0</v>
      </c>
    </row>
    <row r="200" spans="1:11" x14ac:dyDescent="0.25">
      <c r="A200" s="13"/>
      <c r="B200" s="14" t="str">
        <f>"Y100271"</f>
        <v>Y100271</v>
      </c>
      <c r="C200" s="14" t="str">
        <f>" MAN URBAN TRAIL NAKED SHOES BLACK SOLE"</f>
        <v xml:space="preserve"> MAN URBAN TRAIL NAKED SHOES BLACK SOLE</v>
      </c>
      <c r="D200" s="14" t="str">
        <f>"B000"</f>
        <v>B000</v>
      </c>
      <c r="E200" s="14" t="str">
        <f>"Black"</f>
        <v>Black</v>
      </c>
      <c r="F200" s="14" t="str">
        <f>"39"</f>
        <v>39</v>
      </c>
      <c r="G200" s="15"/>
      <c r="H200" s="16">
        <v>72.3</v>
      </c>
      <c r="I200" s="16">
        <v>159</v>
      </c>
      <c r="J200" s="17">
        <f>SUM(G200*H200)</f>
        <v>0</v>
      </c>
      <c r="K200" s="18">
        <f>SUM(J200*0.84)</f>
        <v>0</v>
      </c>
    </row>
    <row r="201" spans="1:11" x14ac:dyDescent="0.25">
      <c r="A201" s="19"/>
      <c r="B201" s="3" t="str">
        <f>"Y100271"</f>
        <v>Y100271</v>
      </c>
      <c r="C201" s="3" t="str">
        <f>" MAN URBAN TRAIL NAKED SHOES BLACK SOLE"</f>
        <v xml:space="preserve"> MAN URBAN TRAIL NAKED SHOES BLACK SOLE</v>
      </c>
      <c r="D201" s="3" t="str">
        <f>"B000"</f>
        <v>B000</v>
      </c>
      <c r="E201" s="3" t="str">
        <f>"Black"</f>
        <v>Black</v>
      </c>
      <c r="F201" s="3" t="str">
        <f>"40"</f>
        <v>40</v>
      </c>
      <c r="G201" s="11"/>
      <c r="H201" s="4">
        <v>72.3</v>
      </c>
      <c r="I201" s="4">
        <v>159</v>
      </c>
      <c r="J201" s="5">
        <f>SUM(G201*H201)</f>
        <v>0</v>
      </c>
      <c r="K201" s="20">
        <f>SUM(J201*0.84)</f>
        <v>0</v>
      </c>
    </row>
    <row r="202" spans="1:11" x14ac:dyDescent="0.25">
      <c r="A202" s="19"/>
      <c r="B202" s="3" t="str">
        <f>"Y100271"</f>
        <v>Y100271</v>
      </c>
      <c r="C202" s="3" t="str">
        <f>" MAN URBAN TRAIL NAKED SHOES BLACK SOLE"</f>
        <v xml:space="preserve"> MAN URBAN TRAIL NAKED SHOES BLACK SOLE</v>
      </c>
      <c r="D202" s="3" t="str">
        <f>"B000"</f>
        <v>B000</v>
      </c>
      <c r="E202" s="3" t="str">
        <f>"Black"</f>
        <v>Black</v>
      </c>
      <c r="F202" s="3" t="str">
        <f>"41"</f>
        <v>41</v>
      </c>
      <c r="G202" s="11"/>
      <c r="H202" s="4">
        <v>72.3</v>
      </c>
      <c r="I202" s="4">
        <v>159</v>
      </c>
      <c r="J202" s="5">
        <f>SUM(G202*H202)</f>
        <v>0</v>
      </c>
      <c r="K202" s="20">
        <f>SUM(J202*0.84)</f>
        <v>0</v>
      </c>
    </row>
    <row r="203" spans="1:11" x14ac:dyDescent="0.25">
      <c r="A203" s="19"/>
      <c r="B203" s="3" t="str">
        <f>"Y100271"</f>
        <v>Y100271</v>
      </c>
      <c r="C203" s="3" t="str">
        <f>" MAN URBAN TRAIL NAKED SHOES BLACK SOLE"</f>
        <v xml:space="preserve"> MAN URBAN TRAIL NAKED SHOES BLACK SOLE</v>
      </c>
      <c r="D203" s="3" t="str">
        <f>"B000"</f>
        <v>B000</v>
      </c>
      <c r="E203" s="3" t="str">
        <f>"Black"</f>
        <v>Black</v>
      </c>
      <c r="F203" s="3" t="str">
        <f>"42"</f>
        <v>42</v>
      </c>
      <c r="G203" s="11"/>
      <c r="H203" s="4">
        <v>72.3</v>
      </c>
      <c r="I203" s="4">
        <v>159</v>
      </c>
      <c r="J203" s="5">
        <f>SUM(G203*H203)</f>
        <v>0</v>
      </c>
      <c r="K203" s="20">
        <f>SUM(J203*0.84)</f>
        <v>0</v>
      </c>
    </row>
    <row r="204" spans="1:11" x14ac:dyDescent="0.25">
      <c r="A204" s="19"/>
      <c r="B204" s="3" t="str">
        <f>"Y100271"</f>
        <v>Y100271</v>
      </c>
      <c r="C204" s="3" t="str">
        <f>" MAN URBAN TRAIL NAKED SHOES BLACK SOLE"</f>
        <v xml:space="preserve"> MAN URBAN TRAIL NAKED SHOES BLACK SOLE</v>
      </c>
      <c r="D204" s="3" t="str">
        <f>"B000"</f>
        <v>B000</v>
      </c>
      <c r="E204" s="3" t="str">
        <f>"Black"</f>
        <v>Black</v>
      </c>
      <c r="F204" s="3" t="str">
        <f>"43"</f>
        <v>43</v>
      </c>
      <c r="G204" s="11"/>
      <c r="H204" s="4">
        <v>72.3</v>
      </c>
      <c r="I204" s="4">
        <v>159</v>
      </c>
      <c r="J204" s="5">
        <f>SUM(G204*H204)</f>
        <v>0</v>
      </c>
      <c r="K204" s="20">
        <f>SUM(J204*0.84)</f>
        <v>0</v>
      </c>
    </row>
    <row r="205" spans="1:11" x14ac:dyDescent="0.25">
      <c r="A205" s="19"/>
      <c r="B205" s="3" t="str">
        <f>"Y100271"</f>
        <v>Y100271</v>
      </c>
      <c r="C205" s="3" t="str">
        <f>" MAN URBAN TRAIL NAKED SHOES BLACK SOLE"</f>
        <v xml:space="preserve"> MAN URBAN TRAIL NAKED SHOES BLACK SOLE</v>
      </c>
      <c r="D205" s="3" t="str">
        <f>"B000"</f>
        <v>B000</v>
      </c>
      <c r="E205" s="3" t="str">
        <f>"Black"</f>
        <v>Black</v>
      </c>
      <c r="F205" s="3" t="str">
        <f>"44"</f>
        <v>44</v>
      </c>
      <c r="G205" s="11"/>
      <c r="H205" s="4">
        <v>72.3</v>
      </c>
      <c r="I205" s="4">
        <v>159</v>
      </c>
      <c r="J205" s="5">
        <f>SUM(G205*H205)</f>
        <v>0</v>
      </c>
      <c r="K205" s="20">
        <f>SUM(J205*0.84)</f>
        <v>0</v>
      </c>
    </row>
    <row r="206" spans="1:11" x14ac:dyDescent="0.25">
      <c r="A206" s="19"/>
      <c r="B206" s="3" t="str">
        <f>"Y100271"</f>
        <v>Y100271</v>
      </c>
      <c r="C206" s="3" t="str">
        <f>" MAN URBAN TRAIL NAKED SHOES BLACK SOLE"</f>
        <v xml:space="preserve"> MAN URBAN TRAIL NAKED SHOES BLACK SOLE</v>
      </c>
      <c r="D206" s="3" t="str">
        <f>"B000"</f>
        <v>B000</v>
      </c>
      <c r="E206" s="3" t="str">
        <f>"Black"</f>
        <v>Black</v>
      </c>
      <c r="F206" s="3" t="str">
        <f>"45"</f>
        <v>45</v>
      </c>
      <c r="G206" s="11"/>
      <c r="H206" s="4">
        <v>72.3</v>
      </c>
      <c r="I206" s="4">
        <v>159</v>
      </c>
      <c r="J206" s="5">
        <f>SUM(G206*H206)</f>
        <v>0</v>
      </c>
      <c r="K206" s="20">
        <f>SUM(J206*0.84)</f>
        <v>0</v>
      </c>
    </row>
    <row r="207" spans="1:11" x14ac:dyDescent="0.25">
      <c r="A207" s="19"/>
      <c r="B207" s="3" t="str">
        <f>"Y100271"</f>
        <v>Y100271</v>
      </c>
      <c r="C207" s="3" t="str">
        <f>" MAN URBAN TRAIL NAKED SHOES BLACK SOLE"</f>
        <v xml:space="preserve"> MAN URBAN TRAIL NAKED SHOES BLACK SOLE</v>
      </c>
      <c r="D207" s="3" t="str">
        <f>"B000"</f>
        <v>B000</v>
      </c>
      <c r="E207" s="3" t="str">
        <f>"Black"</f>
        <v>Black</v>
      </c>
      <c r="F207" s="3" t="str">
        <f>"46"</f>
        <v>46</v>
      </c>
      <c r="G207" s="11"/>
      <c r="H207" s="4">
        <v>72.3</v>
      </c>
      <c r="I207" s="4">
        <v>159</v>
      </c>
      <c r="J207" s="5">
        <f>SUM(G207*H207)</f>
        <v>0</v>
      </c>
      <c r="K207" s="20">
        <f>SUM(J207*0.84)</f>
        <v>0</v>
      </c>
    </row>
    <row r="208" spans="1:11" x14ac:dyDescent="0.25">
      <c r="A208" s="19"/>
      <c r="B208" s="3" t="str">
        <f>"Y100271"</f>
        <v>Y100271</v>
      </c>
      <c r="C208" s="3" t="str">
        <f>" MAN URBAN TRAIL NAKED SHOES BLACK SOLE"</f>
        <v xml:space="preserve"> MAN URBAN TRAIL NAKED SHOES BLACK SOLE</v>
      </c>
      <c r="D208" s="3" t="str">
        <f>"B000"</f>
        <v>B000</v>
      </c>
      <c r="E208" s="3" t="str">
        <f>"Black"</f>
        <v>Black</v>
      </c>
      <c r="F208" s="3" t="str">
        <f>"47"</f>
        <v>47</v>
      </c>
      <c r="G208" s="11"/>
      <c r="H208" s="4">
        <v>72.3</v>
      </c>
      <c r="I208" s="4">
        <v>159</v>
      </c>
      <c r="J208" s="5">
        <f>SUM(G208*H208)</f>
        <v>0</v>
      </c>
      <c r="K208" s="20">
        <f>SUM(J208*0.84)</f>
        <v>0</v>
      </c>
    </row>
    <row r="209" spans="1:11" ht="15.75" thickBot="1" x14ac:dyDescent="0.3">
      <c r="A209" s="21"/>
      <c r="B209" s="22" t="str">
        <f>"Y100271"</f>
        <v>Y100271</v>
      </c>
      <c r="C209" s="22" t="str">
        <f>" MAN URBAN TRAIL NAKED SHOES BLACK SOLE"</f>
        <v xml:space="preserve"> MAN URBAN TRAIL NAKED SHOES BLACK SOLE</v>
      </c>
      <c r="D209" s="22" t="str">
        <f>"B000"</f>
        <v>B000</v>
      </c>
      <c r="E209" s="22" t="str">
        <f>"Black"</f>
        <v>Black</v>
      </c>
      <c r="F209" s="22" t="str">
        <f>"48"</f>
        <v>48</v>
      </c>
      <c r="G209" s="23"/>
      <c r="H209" s="24">
        <v>72.3</v>
      </c>
      <c r="I209" s="24">
        <v>159</v>
      </c>
      <c r="J209" s="25">
        <f>SUM(G209*H209)</f>
        <v>0</v>
      </c>
      <c r="K209" s="26">
        <f>SUM(J209*0.84)</f>
        <v>0</v>
      </c>
    </row>
    <row r="210" spans="1:11" x14ac:dyDescent="0.25">
      <c r="A210" s="13"/>
      <c r="B210" s="14" t="str">
        <f>"Y100272"</f>
        <v>Y100272</v>
      </c>
      <c r="C210" s="14" t="str">
        <f>" WOMAN URBAN TRAIL NAKED SHOES BLACK SOLE"</f>
        <v xml:space="preserve"> WOMAN URBAN TRAIL NAKED SHOES BLACK SOLE</v>
      </c>
      <c r="D210" s="14" t="str">
        <f>"B000"</f>
        <v>B000</v>
      </c>
      <c r="E210" s="14" t="str">
        <f>"Black"</f>
        <v>Black</v>
      </c>
      <c r="F210" s="14" t="str">
        <f>"35"</f>
        <v>35</v>
      </c>
      <c r="G210" s="15"/>
      <c r="H210" s="16">
        <v>72.3</v>
      </c>
      <c r="I210" s="16">
        <v>159</v>
      </c>
      <c r="J210" s="17">
        <f>SUM(G210*H210)</f>
        <v>0</v>
      </c>
      <c r="K210" s="18">
        <f>SUM(J210*0.84)</f>
        <v>0</v>
      </c>
    </row>
    <row r="211" spans="1:11" x14ac:dyDescent="0.25">
      <c r="A211" s="19"/>
      <c r="B211" s="3" t="str">
        <f>"Y100272"</f>
        <v>Y100272</v>
      </c>
      <c r="C211" s="3" t="str">
        <f>" WOMAN URBAN TRAIL NAKED SHOES BLACK SOLE"</f>
        <v xml:space="preserve"> WOMAN URBAN TRAIL NAKED SHOES BLACK SOLE</v>
      </c>
      <c r="D211" s="3" t="str">
        <f>"B000"</f>
        <v>B000</v>
      </c>
      <c r="E211" s="3" t="str">
        <f>"Black"</f>
        <v>Black</v>
      </c>
      <c r="F211" s="3" t="str">
        <f>"36"</f>
        <v>36</v>
      </c>
      <c r="G211" s="11"/>
      <c r="H211" s="4">
        <v>72.3</v>
      </c>
      <c r="I211" s="4">
        <v>159</v>
      </c>
      <c r="J211" s="5">
        <f>SUM(G211*H211)</f>
        <v>0</v>
      </c>
      <c r="K211" s="20">
        <f>SUM(J211*0.84)</f>
        <v>0</v>
      </c>
    </row>
    <row r="212" spans="1:11" x14ac:dyDescent="0.25">
      <c r="A212" s="19"/>
      <c r="B212" s="3" t="str">
        <f>"Y100272"</f>
        <v>Y100272</v>
      </c>
      <c r="C212" s="3" t="str">
        <f>" WOMAN URBAN TRAIL NAKED SHOES BLACK SOLE"</f>
        <v xml:space="preserve"> WOMAN URBAN TRAIL NAKED SHOES BLACK SOLE</v>
      </c>
      <c r="D212" s="3" t="str">
        <f>"B000"</f>
        <v>B000</v>
      </c>
      <c r="E212" s="3" t="str">
        <f>"Black"</f>
        <v>Black</v>
      </c>
      <c r="F212" s="3" t="str">
        <f>"37"</f>
        <v>37</v>
      </c>
      <c r="G212" s="11"/>
      <c r="H212" s="4">
        <v>72.3</v>
      </c>
      <c r="I212" s="4">
        <v>159</v>
      </c>
      <c r="J212" s="5">
        <f>SUM(G212*H212)</f>
        <v>0</v>
      </c>
      <c r="K212" s="20">
        <f>SUM(J212*0.84)</f>
        <v>0</v>
      </c>
    </row>
    <row r="213" spans="1:11" x14ac:dyDescent="0.25">
      <c r="A213" s="19"/>
      <c r="B213" s="3" t="str">
        <f>"Y100272"</f>
        <v>Y100272</v>
      </c>
      <c r="C213" s="3" t="str">
        <f>" WOMAN URBAN TRAIL NAKED SHOES BLACK SOLE"</f>
        <v xml:space="preserve"> WOMAN URBAN TRAIL NAKED SHOES BLACK SOLE</v>
      </c>
      <c r="D213" s="3" t="str">
        <f>"B000"</f>
        <v>B000</v>
      </c>
      <c r="E213" s="3" t="str">
        <f>"Black"</f>
        <v>Black</v>
      </c>
      <c r="F213" s="3" t="str">
        <f>"38"</f>
        <v>38</v>
      </c>
      <c r="G213" s="11"/>
      <c r="H213" s="4">
        <v>72.3</v>
      </c>
      <c r="I213" s="4">
        <v>159</v>
      </c>
      <c r="J213" s="5">
        <f>SUM(G213*H213)</f>
        <v>0</v>
      </c>
      <c r="K213" s="20">
        <f>SUM(J213*0.84)</f>
        <v>0</v>
      </c>
    </row>
    <row r="214" spans="1:11" x14ac:dyDescent="0.25">
      <c r="A214" s="19"/>
      <c r="B214" s="3" t="str">
        <f>"Y100272"</f>
        <v>Y100272</v>
      </c>
      <c r="C214" s="3" t="str">
        <f>" WOMAN URBAN TRAIL NAKED SHOES BLACK SOLE"</f>
        <v xml:space="preserve"> WOMAN URBAN TRAIL NAKED SHOES BLACK SOLE</v>
      </c>
      <c r="D214" s="3" t="str">
        <f>"B000"</f>
        <v>B000</v>
      </c>
      <c r="E214" s="3" t="str">
        <f>"Black"</f>
        <v>Black</v>
      </c>
      <c r="F214" s="3" t="str">
        <f>"39"</f>
        <v>39</v>
      </c>
      <c r="G214" s="11"/>
      <c r="H214" s="4">
        <v>72.3</v>
      </c>
      <c r="I214" s="4">
        <v>159</v>
      </c>
      <c r="J214" s="5">
        <f>SUM(G214*H214)</f>
        <v>0</v>
      </c>
      <c r="K214" s="20">
        <f>SUM(J214*0.84)</f>
        <v>0</v>
      </c>
    </row>
    <row r="215" spans="1:11" x14ac:dyDescent="0.25">
      <c r="A215" s="19"/>
      <c r="B215" s="3" t="str">
        <f>"Y100272"</f>
        <v>Y100272</v>
      </c>
      <c r="C215" s="3" t="str">
        <f>" WOMAN URBAN TRAIL NAKED SHOES BLACK SOLE"</f>
        <v xml:space="preserve"> WOMAN URBAN TRAIL NAKED SHOES BLACK SOLE</v>
      </c>
      <c r="D215" s="3" t="str">
        <f>"B000"</f>
        <v>B000</v>
      </c>
      <c r="E215" s="3" t="str">
        <f>"Black"</f>
        <v>Black</v>
      </c>
      <c r="F215" s="3" t="str">
        <f>"40"</f>
        <v>40</v>
      </c>
      <c r="G215" s="11"/>
      <c r="H215" s="4">
        <v>72.3</v>
      </c>
      <c r="I215" s="4">
        <v>159</v>
      </c>
      <c r="J215" s="5">
        <f>SUM(G215*H215)</f>
        <v>0</v>
      </c>
      <c r="K215" s="20">
        <f>SUM(J215*0.84)</f>
        <v>0</v>
      </c>
    </row>
    <row r="216" spans="1:11" x14ac:dyDescent="0.25">
      <c r="A216" s="19"/>
      <c r="B216" s="3" t="str">
        <f>"Y100272"</f>
        <v>Y100272</v>
      </c>
      <c r="C216" s="3" t="str">
        <f>" WOMAN URBAN TRAIL NAKED SHOES BLACK SOLE"</f>
        <v xml:space="preserve"> WOMAN URBAN TRAIL NAKED SHOES BLACK SOLE</v>
      </c>
      <c r="D216" s="3" t="str">
        <f>"B000"</f>
        <v>B000</v>
      </c>
      <c r="E216" s="3" t="str">
        <f>"Black"</f>
        <v>Black</v>
      </c>
      <c r="F216" s="3" t="str">
        <f>"41"</f>
        <v>41</v>
      </c>
      <c r="G216" s="11"/>
      <c r="H216" s="4">
        <v>72.3</v>
      </c>
      <c r="I216" s="4">
        <v>159</v>
      </c>
      <c r="J216" s="5">
        <f>SUM(G216*H216)</f>
        <v>0</v>
      </c>
      <c r="K216" s="20">
        <f>SUM(J216*0.84)</f>
        <v>0</v>
      </c>
    </row>
    <row r="217" spans="1:11" ht="15.75" thickBot="1" x14ac:dyDescent="0.3">
      <c r="A217" s="21"/>
      <c r="B217" s="22" t="str">
        <f>"Y100272"</f>
        <v>Y100272</v>
      </c>
      <c r="C217" s="22" t="str">
        <f>" WOMAN URBAN TRAIL NAKED SHOES BLACK SOLE"</f>
        <v xml:space="preserve"> WOMAN URBAN TRAIL NAKED SHOES BLACK SOLE</v>
      </c>
      <c r="D217" s="22" t="str">
        <f>"B000"</f>
        <v>B000</v>
      </c>
      <c r="E217" s="22" t="str">
        <f>"Black"</f>
        <v>Black</v>
      </c>
      <c r="F217" s="22" t="str">
        <f>"42"</f>
        <v>42</v>
      </c>
      <c r="G217" s="23"/>
      <c r="H217" s="24">
        <v>72.3</v>
      </c>
      <c r="I217" s="24">
        <v>159</v>
      </c>
      <c r="J217" s="25">
        <f>SUM(G217*H217)</f>
        <v>0</v>
      </c>
      <c r="K217" s="26">
        <f>SUM(J217*0.84)</f>
        <v>0</v>
      </c>
    </row>
    <row r="218" spans="1:11" x14ac:dyDescent="0.25">
      <c r="A218" s="13"/>
      <c r="B218" s="14" t="str">
        <f>"Y100220"</f>
        <v>Y100220</v>
      </c>
      <c r="C218" s="14" t="str">
        <f>" MAN URBAN TRAIL NAKED SHOES"</f>
        <v xml:space="preserve"> MAN URBAN TRAIL NAKED SHOES</v>
      </c>
      <c r="D218" s="14" t="str">
        <f>"W068"</f>
        <v>W068</v>
      </c>
      <c r="E218" s="14" t="str">
        <f>"White/Grey"</f>
        <v>White/Grey</v>
      </c>
      <c r="F218" s="14" t="str">
        <f>"39"</f>
        <v>39</v>
      </c>
      <c r="G218" s="15"/>
      <c r="H218" s="16">
        <v>72.3</v>
      </c>
      <c r="I218" s="16">
        <v>159</v>
      </c>
      <c r="J218" s="17">
        <f>SUM(G218*H218)</f>
        <v>0</v>
      </c>
      <c r="K218" s="18">
        <f>SUM(J218*0.84)</f>
        <v>0</v>
      </c>
    </row>
    <row r="219" spans="1:11" x14ac:dyDescent="0.25">
      <c r="A219" s="19"/>
      <c r="B219" s="3" t="str">
        <f>"Y100220"</f>
        <v>Y100220</v>
      </c>
      <c r="C219" s="3" t="str">
        <f>" MAN URBAN TRAIL NAKED SHOES"</f>
        <v xml:space="preserve"> MAN URBAN TRAIL NAKED SHOES</v>
      </c>
      <c r="D219" s="3" t="str">
        <f>"W068"</f>
        <v>W068</v>
      </c>
      <c r="E219" s="3" t="str">
        <f>"White/Grey"</f>
        <v>White/Grey</v>
      </c>
      <c r="F219" s="3" t="str">
        <f>"40"</f>
        <v>40</v>
      </c>
      <c r="G219" s="11"/>
      <c r="H219" s="4">
        <v>72.3</v>
      </c>
      <c r="I219" s="4">
        <v>159</v>
      </c>
      <c r="J219" s="5">
        <f>SUM(G219*H219)</f>
        <v>0</v>
      </c>
      <c r="K219" s="20">
        <f>SUM(J219*0.84)</f>
        <v>0</v>
      </c>
    </row>
    <row r="220" spans="1:11" x14ac:dyDescent="0.25">
      <c r="A220" s="19"/>
      <c r="B220" s="3" t="str">
        <f>"Y100220"</f>
        <v>Y100220</v>
      </c>
      <c r="C220" s="3" t="str">
        <f>" MAN URBAN TRAIL NAKED SHOES"</f>
        <v xml:space="preserve"> MAN URBAN TRAIL NAKED SHOES</v>
      </c>
      <c r="D220" s="3" t="str">
        <f>"W068"</f>
        <v>W068</v>
      </c>
      <c r="E220" s="3" t="str">
        <f>"White/Grey"</f>
        <v>White/Grey</v>
      </c>
      <c r="F220" s="3" t="str">
        <f>"41"</f>
        <v>41</v>
      </c>
      <c r="G220" s="11"/>
      <c r="H220" s="4">
        <v>72.3</v>
      </c>
      <c r="I220" s="4">
        <v>159</v>
      </c>
      <c r="J220" s="5">
        <f>SUM(G220*H220)</f>
        <v>0</v>
      </c>
      <c r="K220" s="20">
        <f>SUM(J220*0.84)</f>
        <v>0</v>
      </c>
    </row>
    <row r="221" spans="1:11" x14ac:dyDescent="0.25">
      <c r="A221" s="19"/>
      <c r="B221" s="3" t="str">
        <f>"Y100220"</f>
        <v>Y100220</v>
      </c>
      <c r="C221" s="3" t="str">
        <f>" MAN URBAN TRAIL NAKED SHOES"</f>
        <v xml:space="preserve"> MAN URBAN TRAIL NAKED SHOES</v>
      </c>
      <c r="D221" s="3" t="str">
        <f>"W068"</f>
        <v>W068</v>
      </c>
      <c r="E221" s="3" t="str">
        <f>"White/Grey"</f>
        <v>White/Grey</v>
      </c>
      <c r="F221" s="3" t="str">
        <f>"42"</f>
        <v>42</v>
      </c>
      <c r="G221" s="11"/>
      <c r="H221" s="4">
        <v>72.3</v>
      </c>
      <c r="I221" s="4">
        <v>159</v>
      </c>
      <c r="J221" s="5">
        <f>SUM(G221*H221)</f>
        <v>0</v>
      </c>
      <c r="K221" s="20">
        <f>SUM(J221*0.84)</f>
        <v>0</v>
      </c>
    </row>
    <row r="222" spans="1:11" x14ac:dyDescent="0.25">
      <c r="A222" s="19"/>
      <c r="B222" s="3" t="str">
        <f>"Y100220"</f>
        <v>Y100220</v>
      </c>
      <c r="C222" s="3" t="str">
        <f>" MAN URBAN TRAIL NAKED SHOES"</f>
        <v xml:space="preserve"> MAN URBAN TRAIL NAKED SHOES</v>
      </c>
      <c r="D222" s="3" t="str">
        <f>"W068"</f>
        <v>W068</v>
      </c>
      <c r="E222" s="3" t="str">
        <f>"White/Grey"</f>
        <v>White/Grey</v>
      </c>
      <c r="F222" s="3" t="str">
        <f>"43"</f>
        <v>43</v>
      </c>
      <c r="G222" s="11"/>
      <c r="H222" s="4">
        <v>72.3</v>
      </c>
      <c r="I222" s="4">
        <v>159</v>
      </c>
      <c r="J222" s="5">
        <f>SUM(G222*H222)</f>
        <v>0</v>
      </c>
      <c r="K222" s="20">
        <f>SUM(J222*0.84)</f>
        <v>0</v>
      </c>
    </row>
    <row r="223" spans="1:11" x14ac:dyDescent="0.25">
      <c r="A223" s="19"/>
      <c r="B223" s="3" t="str">
        <f>"Y100220"</f>
        <v>Y100220</v>
      </c>
      <c r="C223" s="3" t="str">
        <f>" MAN URBAN TRAIL NAKED SHOES"</f>
        <v xml:space="preserve"> MAN URBAN TRAIL NAKED SHOES</v>
      </c>
      <c r="D223" s="3" t="str">
        <f>"W068"</f>
        <v>W068</v>
      </c>
      <c r="E223" s="3" t="str">
        <f>"White/Grey"</f>
        <v>White/Grey</v>
      </c>
      <c r="F223" s="3" t="str">
        <f>"44"</f>
        <v>44</v>
      </c>
      <c r="G223" s="11"/>
      <c r="H223" s="4">
        <v>72.3</v>
      </c>
      <c r="I223" s="4">
        <v>159</v>
      </c>
      <c r="J223" s="5">
        <f>SUM(G223*H223)</f>
        <v>0</v>
      </c>
      <c r="K223" s="20">
        <f>SUM(J223*0.84)</f>
        <v>0</v>
      </c>
    </row>
    <row r="224" spans="1:11" x14ac:dyDescent="0.25">
      <c r="A224" s="19"/>
      <c r="B224" s="3" t="str">
        <f>"Y100220"</f>
        <v>Y100220</v>
      </c>
      <c r="C224" s="3" t="str">
        <f>" MAN URBAN TRAIL NAKED SHOES"</f>
        <v xml:space="preserve"> MAN URBAN TRAIL NAKED SHOES</v>
      </c>
      <c r="D224" s="3" t="str">
        <f>"W068"</f>
        <v>W068</v>
      </c>
      <c r="E224" s="3" t="str">
        <f>"White/Grey"</f>
        <v>White/Grey</v>
      </c>
      <c r="F224" s="3" t="str">
        <f>"45"</f>
        <v>45</v>
      </c>
      <c r="G224" s="11"/>
      <c r="H224" s="4">
        <v>72.3</v>
      </c>
      <c r="I224" s="4">
        <v>159</v>
      </c>
      <c r="J224" s="5">
        <f>SUM(G224*H224)</f>
        <v>0</v>
      </c>
      <c r="K224" s="20">
        <f>SUM(J224*0.84)</f>
        <v>0</v>
      </c>
    </row>
    <row r="225" spans="1:11" x14ac:dyDescent="0.25">
      <c r="A225" s="19"/>
      <c r="B225" s="3" t="str">
        <f>"Y100220"</f>
        <v>Y100220</v>
      </c>
      <c r="C225" s="3" t="str">
        <f>" MAN URBAN TRAIL NAKED SHOES"</f>
        <v xml:space="preserve"> MAN URBAN TRAIL NAKED SHOES</v>
      </c>
      <c r="D225" s="3" t="str">
        <f>"W068"</f>
        <v>W068</v>
      </c>
      <c r="E225" s="3" t="str">
        <f>"White/Grey"</f>
        <v>White/Grey</v>
      </c>
      <c r="F225" s="3" t="str">
        <f>"46"</f>
        <v>46</v>
      </c>
      <c r="G225" s="11"/>
      <c r="H225" s="4">
        <v>72.3</v>
      </c>
      <c r="I225" s="4">
        <v>159</v>
      </c>
      <c r="J225" s="5">
        <f>SUM(G225*H225)</f>
        <v>0</v>
      </c>
      <c r="K225" s="20">
        <f>SUM(J225*0.84)</f>
        <v>0</v>
      </c>
    </row>
    <row r="226" spans="1:11" x14ac:dyDescent="0.25">
      <c r="A226" s="19"/>
      <c r="B226" s="3" t="str">
        <f>"Y100220"</f>
        <v>Y100220</v>
      </c>
      <c r="C226" s="3" t="str">
        <f>" MAN URBAN TRAIL NAKED SHOES"</f>
        <v xml:space="preserve"> MAN URBAN TRAIL NAKED SHOES</v>
      </c>
      <c r="D226" s="3" t="str">
        <f>"W068"</f>
        <v>W068</v>
      </c>
      <c r="E226" s="3" t="str">
        <f>"White/Grey"</f>
        <v>White/Grey</v>
      </c>
      <c r="F226" s="3" t="str">
        <f>"47"</f>
        <v>47</v>
      </c>
      <c r="G226" s="11"/>
      <c r="H226" s="4">
        <v>72.3</v>
      </c>
      <c r="I226" s="4">
        <v>159</v>
      </c>
      <c r="J226" s="5">
        <f>SUM(G226*H226)</f>
        <v>0</v>
      </c>
      <c r="K226" s="20">
        <f>SUM(J226*0.84)</f>
        <v>0</v>
      </c>
    </row>
    <row r="227" spans="1:11" ht="15.75" thickBot="1" x14ac:dyDescent="0.3">
      <c r="A227" s="21"/>
      <c r="B227" s="22" t="str">
        <f>"Y100220"</f>
        <v>Y100220</v>
      </c>
      <c r="C227" s="22" t="str">
        <f>" MAN URBAN TRAIL NAKED SHOES"</f>
        <v xml:space="preserve"> MAN URBAN TRAIL NAKED SHOES</v>
      </c>
      <c r="D227" s="22" t="str">
        <f>"W068"</f>
        <v>W068</v>
      </c>
      <c r="E227" s="22" t="str">
        <f>"White/Grey"</f>
        <v>White/Grey</v>
      </c>
      <c r="F227" s="22" t="str">
        <f>"48"</f>
        <v>48</v>
      </c>
      <c r="G227" s="23"/>
      <c r="H227" s="24">
        <v>72.3</v>
      </c>
      <c r="I227" s="24">
        <v>159</v>
      </c>
      <c r="J227" s="25">
        <f>SUM(G227*H227)</f>
        <v>0</v>
      </c>
      <c r="K227" s="26">
        <f>SUM(J227*0.84)</f>
        <v>0</v>
      </c>
    </row>
    <row r="228" spans="1:11" x14ac:dyDescent="0.25">
      <c r="A228" s="13"/>
      <c r="B228" s="14" t="str">
        <f>"Y100224"</f>
        <v>Y100224</v>
      </c>
      <c r="C228" s="14" t="str">
        <f>" WOMAN URBAN TRAIL NAKED SHOES"</f>
        <v xml:space="preserve"> WOMAN URBAN TRAIL NAKED SHOES</v>
      </c>
      <c r="D228" s="14" t="str">
        <f>"W068"</f>
        <v>W068</v>
      </c>
      <c r="E228" s="14" t="str">
        <f>"White/Grey"</f>
        <v>White/Grey</v>
      </c>
      <c r="F228" s="14" t="str">
        <f>"35"</f>
        <v>35</v>
      </c>
      <c r="G228" s="15"/>
      <c r="H228" s="16">
        <v>72.3</v>
      </c>
      <c r="I228" s="16">
        <v>159</v>
      </c>
      <c r="J228" s="17">
        <f>SUM(G228*H228)</f>
        <v>0</v>
      </c>
      <c r="K228" s="18">
        <f>SUM(J228*0.84)</f>
        <v>0</v>
      </c>
    </row>
    <row r="229" spans="1:11" x14ac:dyDescent="0.25">
      <c r="A229" s="19"/>
      <c r="B229" s="3" t="str">
        <f>"Y100224"</f>
        <v>Y100224</v>
      </c>
      <c r="C229" s="3" t="str">
        <f>" WOMAN URBAN TRAIL NAKED SHOES"</f>
        <v xml:space="preserve"> WOMAN URBAN TRAIL NAKED SHOES</v>
      </c>
      <c r="D229" s="3" t="str">
        <f>"W068"</f>
        <v>W068</v>
      </c>
      <c r="E229" s="3" t="str">
        <f>"White/Grey"</f>
        <v>White/Grey</v>
      </c>
      <c r="F229" s="3" t="str">
        <f>"36"</f>
        <v>36</v>
      </c>
      <c r="G229" s="11"/>
      <c r="H229" s="4">
        <v>72.3</v>
      </c>
      <c r="I229" s="4">
        <v>159</v>
      </c>
      <c r="J229" s="5">
        <f>SUM(G229*H229)</f>
        <v>0</v>
      </c>
      <c r="K229" s="20">
        <f>SUM(J229*0.84)</f>
        <v>0</v>
      </c>
    </row>
    <row r="230" spans="1:11" x14ac:dyDescent="0.25">
      <c r="A230" s="19"/>
      <c r="B230" s="3" t="str">
        <f>"Y100224"</f>
        <v>Y100224</v>
      </c>
      <c r="C230" s="3" t="str">
        <f>" WOMAN URBAN TRAIL NAKED SHOES"</f>
        <v xml:space="preserve"> WOMAN URBAN TRAIL NAKED SHOES</v>
      </c>
      <c r="D230" s="3" t="str">
        <f>"W068"</f>
        <v>W068</v>
      </c>
      <c r="E230" s="3" t="str">
        <f>"White/Grey"</f>
        <v>White/Grey</v>
      </c>
      <c r="F230" s="3" t="str">
        <f>"37"</f>
        <v>37</v>
      </c>
      <c r="G230" s="11"/>
      <c r="H230" s="4">
        <v>72.3</v>
      </c>
      <c r="I230" s="4">
        <v>159</v>
      </c>
      <c r="J230" s="5">
        <f>SUM(G230*H230)</f>
        <v>0</v>
      </c>
      <c r="K230" s="20">
        <f>SUM(J230*0.84)</f>
        <v>0</v>
      </c>
    </row>
    <row r="231" spans="1:11" x14ac:dyDescent="0.25">
      <c r="A231" s="19"/>
      <c r="B231" s="3" t="str">
        <f>"Y100224"</f>
        <v>Y100224</v>
      </c>
      <c r="C231" s="3" t="str">
        <f>" WOMAN URBAN TRAIL NAKED SHOES"</f>
        <v xml:space="preserve"> WOMAN URBAN TRAIL NAKED SHOES</v>
      </c>
      <c r="D231" s="3" t="str">
        <f>"W068"</f>
        <v>W068</v>
      </c>
      <c r="E231" s="3" t="str">
        <f>"White/Grey"</f>
        <v>White/Grey</v>
      </c>
      <c r="F231" s="3" t="str">
        <f>"38"</f>
        <v>38</v>
      </c>
      <c r="G231" s="11"/>
      <c r="H231" s="4">
        <v>72.3</v>
      </c>
      <c r="I231" s="4">
        <v>159</v>
      </c>
      <c r="J231" s="5">
        <f>SUM(G231*H231)</f>
        <v>0</v>
      </c>
      <c r="K231" s="20">
        <f>SUM(J231*0.84)</f>
        <v>0</v>
      </c>
    </row>
    <row r="232" spans="1:11" x14ac:dyDescent="0.25">
      <c r="A232" s="19"/>
      <c r="B232" s="3" t="str">
        <f>"Y100224"</f>
        <v>Y100224</v>
      </c>
      <c r="C232" s="3" t="str">
        <f>" WOMAN URBAN TRAIL NAKED SHOES"</f>
        <v xml:space="preserve"> WOMAN URBAN TRAIL NAKED SHOES</v>
      </c>
      <c r="D232" s="3" t="str">
        <f>"W068"</f>
        <v>W068</v>
      </c>
      <c r="E232" s="3" t="str">
        <f>"White/Grey"</f>
        <v>White/Grey</v>
      </c>
      <c r="F232" s="3" t="str">
        <f>"39"</f>
        <v>39</v>
      </c>
      <c r="G232" s="11"/>
      <c r="H232" s="4">
        <v>72.3</v>
      </c>
      <c r="I232" s="4">
        <v>159</v>
      </c>
      <c r="J232" s="5">
        <f>SUM(G232*H232)</f>
        <v>0</v>
      </c>
      <c r="K232" s="20">
        <f>SUM(J232*0.84)</f>
        <v>0</v>
      </c>
    </row>
    <row r="233" spans="1:11" x14ac:dyDescent="0.25">
      <c r="A233" s="19"/>
      <c r="B233" s="3" t="str">
        <f>"Y100224"</f>
        <v>Y100224</v>
      </c>
      <c r="C233" s="3" t="str">
        <f>" WOMAN URBAN TRAIL NAKED SHOES"</f>
        <v xml:space="preserve"> WOMAN URBAN TRAIL NAKED SHOES</v>
      </c>
      <c r="D233" s="3" t="str">
        <f>"W068"</f>
        <v>W068</v>
      </c>
      <c r="E233" s="3" t="str">
        <f>"White/Grey"</f>
        <v>White/Grey</v>
      </c>
      <c r="F233" s="3" t="str">
        <f>"40"</f>
        <v>40</v>
      </c>
      <c r="G233" s="11"/>
      <c r="H233" s="4">
        <v>72.3</v>
      </c>
      <c r="I233" s="4">
        <v>159</v>
      </c>
      <c r="J233" s="5">
        <f>SUM(G233*H233)</f>
        <v>0</v>
      </c>
      <c r="K233" s="20">
        <f>SUM(J233*0.84)</f>
        <v>0</v>
      </c>
    </row>
    <row r="234" spans="1:11" x14ac:dyDescent="0.25">
      <c r="A234" s="19"/>
      <c r="B234" s="3" t="str">
        <f>"Y100224"</f>
        <v>Y100224</v>
      </c>
      <c r="C234" s="3" t="str">
        <f>" WOMAN URBAN TRAIL NAKED SHOES"</f>
        <v xml:space="preserve"> WOMAN URBAN TRAIL NAKED SHOES</v>
      </c>
      <c r="D234" s="3" t="str">
        <f>"W068"</f>
        <v>W068</v>
      </c>
      <c r="E234" s="3" t="str">
        <f>"White/Grey"</f>
        <v>White/Grey</v>
      </c>
      <c r="F234" s="3" t="str">
        <f>"41"</f>
        <v>41</v>
      </c>
      <c r="G234" s="11"/>
      <c r="H234" s="4">
        <v>72.3</v>
      </c>
      <c r="I234" s="4">
        <v>159</v>
      </c>
      <c r="J234" s="5">
        <f>SUM(G234*H234)</f>
        <v>0</v>
      </c>
      <c r="K234" s="20">
        <f>SUM(J234*0.84)</f>
        <v>0</v>
      </c>
    </row>
    <row r="235" spans="1:11" ht="15.75" thickBot="1" x14ac:dyDescent="0.3">
      <c r="A235" s="21"/>
      <c r="B235" s="22" t="str">
        <f>"Y100224"</f>
        <v>Y100224</v>
      </c>
      <c r="C235" s="22" t="str">
        <f>" WOMAN URBAN TRAIL NAKED SHOES"</f>
        <v xml:space="preserve"> WOMAN URBAN TRAIL NAKED SHOES</v>
      </c>
      <c r="D235" s="22" t="str">
        <f>"W068"</f>
        <v>W068</v>
      </c>
      <c r="E235" s="22" t="str">
        <f>"White/Grey"</f>
        <v>White/Grey</v>
      </c>
      <c r="F235" s="22" t="str">
        <f>"42"</f>
        <v>42</v>
      </c>
      <c r="G235" s="23"/>
      <c r="H235" s="24">
        <v>72.3</v>
      </c>
      <c r="I235" s="24">
        <v>159</v>
      </c>
      <c r="J235" s="25">
        <f>SUM(G235*H235)</f>
        <v>0</v>
      </c>
      <c r="K235" s="26">
        <f>SUM(J235*0.84)</f>
        <v>0</v>
      </c>
    </row>
    <row r="236" spans="1:11" x14ac:dyDescent="0.25">
      <c r="A236" s="13"/>
      <c r="B236" s="14" t="str">
        <f>"Y100388"</f>
        <v>Y100388</v>
      </c>
      <c r="C236" s="14" t="str">
        <f>"LOCKIE MAN SHOES TURQUOISE SOLE"</f>
        <v>LOCKIE MAN SHOES TURQUOISE SOLE</v>
      </c>
      <c r="D236" s="14" t="str">
        <f>"S010"</f>
        <v>S010</v>
      </c>
      <c r="E236" s="14" t="str">
        <f>"Silver"</f>
        <v>Silver</v>
      </c>
      <c r="F236" s="14" t="str">
        <f>"39"</f>
        <v>39</v>
      </c>
      <c r="G236" s="15"/>
      <c r="H236" s="16">
        <v>81.400000000000006</v>
      </c>
      <c r="I236" s="16">
        <v>179</v>
      </c>
      <c r="J236" s="17">
        <f>SUM(G236*H236)</f>
        <v>0</v>
      </c>
      <c r="K236" s="18">
        <f>SUM(J236*0.84)</f>
        <v>0</v>
      </c>
    </row>
    <row r="237" spans="1:11" x14ac:dyDescent="0.25">
      <c r="A237" s="19"/>
      <c r="B237" s="3" t="str">
        <f>"Y100388"</f>
        <v>Y100388</v>
      </c>
      <c r="C237" s="3" t="str">
        <f>"LOCKIE MAN SHOES TURQUOISE SOLE"</f>
        <v>LOCKIE MAN SHOES TURQUOISE SOLE</v>
      </c>
      <c r="D237" s="3" t="str">
        <f>"S010"</f>
        <v>S010</v>
      </c>
      <c r="E237" s="3" t="str">
        <f>"Silver"</f>
        <v>Silver</v>
      </c>
      <c r="F237" s="3" t="str">
        <f>"39.5"</f>
        <v>39.5</v>
      </c>
      <c r="G237" s="11"/>
      <c r="H237" s="4">
        <v>81.400000000000006</v>
      </c>
      <c r="I237" s="4">
        <v>179</v>
      </c>
      <c r="J237" s="5">
        <f>SUM(G237*H237)</f>
        <v>0</v>
      </c>
      <c r="K237" s="20">
        <f>SUM(J237*0.84)</f>
        <v>0</v>
      </c>
    </row>
    <row r="238" spans="1:11" x14ac:dyDescent="0.25">
      <c r="A238" s="19"/>
      <c r="B238" s="3" t="str">
        <f>"Y100388"</f>
        <v>Y100388</v>
      </c>
      <c r="C238" s="3" t="str">
        <f>"LOCKIE MAN SHOES TURQUOISE SOLE"</f>
        <v>LOCKIE MAN SHOES TURQUOISE SOLE</v>
      </c>
      <c r="D238" s="3" t="str">
        <f>"S010"</f>
        <v>S010</v>
      </c>
      <c r="E238" s="3" t="str">
        <f>"Silver"</f>
        <v>Silver</v>
      </c>
      <c r="F238" s="3" t="str">
        <f>"40"</f>
        <v>40</v>
      </c>
      <c r="G238" s="11"/>
      <c r="H238" s="4">
        <v>81.400000000000006</v>
      </c>
      <c r="I238" s="4">
        <v>179</v>
      </c>
      <c r="J238" s="5">
        <f>SUM(G238*H238)</f>
        <v>0</v>
      </c>
      <c r="K238" s="20">
        <f>SUM(J238*0.84)</f>
        <v>0</v>
      </c>
    </row>
    <row r="239" spans="1:11" x14ac:dyDescent="0.25">
      <c r="A239" s="19"/>
      <c r="B239" s="3" t="str">
        <f>"Y100388"</f>
        <v>Y100388</v>
      </c>
      <c r="C239" s="3" t="str">
        <f>"LOCKIE MAN SHOES TURQUOISE SOLE"</f>
        <v>LOCKIE MAN SHOES TURQUOISE SOLE</v>
      </c>
      <c r="D239" s="3" t="str">
        <f>"S010"</f>
        <v>S010</v>
      </c>
      <c r="E239" s="3" t="str">
        <f>"Silver"</f>
        <v>Silver</v>
      </c>
      <c r="F239" s="3" t="str">
        <f>"40.5"</f>
        <v>40.5</v>
      </c>
      <c r="G239" s="11"/>
      <c r="H239" s="4">
        <v>81.400000000000006</v>
      </c>
      <c r="I239" s="4">
        <v>179</v>
      </c>
      <c r="J239" s="5">
        <f>SUM(G239*H239)</f>
        <v>0</v>
      </c>
      <c r="K239" s="20">
        <f>SUM(J239*0.84)</f>
        <v>0</v>
      </c>
    </row>
    <row r="240" spans="1:11" x14ac:dyDescent="0.25">
      <c r="A240" s="19"/>
      <c r="B240" s="3" t="str">
        <f>"Y100388"</f>
        <v>Y100388</v>
      </c>
      <c r="C240" s="3" t="str">
        <f>"LOCKIE MAN SHOES TURQUOISE SOLE"</f>
        <v>LOCKIE MAN SHOES TURQUOISE SOLE</v>
      </c>
      <c r="D240" s="3" t="str">
        <f>"S010"</f>
        <v>S010</v>
      </c>
      <c r="E240" s="3" t="str">
        <f>"Silver"</f>
        <v>Silver</v>
      </c>
      <c r="F240" s="3" t="str">
        <f>"41"</f>
        <v>41</v>
      </c>
      <c r="G240" s="11"/>
      <c r="H240" s="4">
        <v>81.400000000000006</v>
      </c>
      <c r="I240" s="4">
        <v>179</v>
      </c>
      <c r="J240" s="5">
        <f>SUM(G240*H240)</f>
        <v>0</v>
      </c>
      <c r="K240" s="20">
        <f>SUM(J240*0.84)</f>
        <v>0</v>
      </c>
    </row>
    <row r="241" spans="1:11" x14ac:dyDescent="0.25">
      <c r="A241" s="19"/>
      <c r="B241" s="3" t="str">
        <f>"Y100388"</f>
        <v>Y100388</v>
      </c>
      <c r="C241" s="3" t="str">
        <f>"LOCKIE MAN SHOES TURQUOISE SOLE"</f>
        <v>LOCKIE MAN SHOES TURQUOISE SOLE</v>
      </c>
      <c r="D241" s="3" t="str">
        <f>"S010"</f>
        <v>S010</v>
      </c>
      <c r="E241" s="3" t="str">
        <f>"Silver"</f>
        <v>Silver</v>
      </c>
      <c r="F241" s="3" t="str">
        <f>"41.5"</f>
        <v>41.5</v>
      </c>
      <c r="G241" s="11"/>
      <c r="H241" s="4">
        <v>81.400000000000006</v>
      </c>
      <c r="I241" s="4">
        <v>179</v>
      </c>
      <c r="J241" s="5">
        <f>SUM(G241*H241)</f>
        <v>0</v>
      </c>
      <c r="K241" s="20">
        <f>SUM(J241*0.84)</f>
        <v>0</v>
      </c>
    </row>
    <row r="242" spans="1:11" x14ac:dyDescent="0.25">
      <c r="A242" s="19"/>
      <c r="B242" s="3" t="str">
        <f>"Y100388"</f>
        <v>Y100388</v>
      </c>
      <c r="C242" s="3" t="str">
        <f>"LOCKIE MAN SHOES TURQUOISE SOLE"</f>
        <v>LOCKIE MAN SHOES TURQUOISE SOLE</v>
      </c>
      <c r="D242" s="3" t="str">
        <f>"S010"</f>
        <v>S010</v>
      </c>
      <c r="E242" s="3" t="str">
        <f>"Silver"</f>
        <v>Silver</v>
      </c>
      <c r="F242" s="3" t="str">
        <f>"42"</f>
        <v>42</v>
      </c>
      <c r="G242" s="11"/>
      <c r="H242" s="4">
        <v>81.400000000000006</v>
      </c>
      <c r="I242" s="4">
        <v>179</v>
      </c>
      <c r="J242" s="5">
        <f>SUM(G242*H242)</f>
        <v>0</v>
      </c>
      <c r="K242" s="20">
        <f>SUM(J242*0.84)</f>
        <v>0</v>
      </c>
    </row>
    <row r="243" spans="1:11" x14ac:dyDescent="0.25">
      <c r="A243" s="19"/>
      <c r="B243" s="3" t="str">
        <f>"Y100388"</f>
        <v>Y100388</v>
      </c>
      <c r="C243" s="3" t="str">
        <f>"LOCKIE MAN SHOES TURQUOISE SOLE"</f>
        <v>LOCKIE MAN SHOES TURQUOISE SOLE</v>
      </c>
      <c r="D243" s="3" t="str">
        <f>"S010"</f>
        <v>S010</v>
      </c>
      <c r="E243" s="3" t="str">
        <f>"Silver"</f>
        <v>Silver</v>
      </c>
      <c r="F243" s="3" t="str">
        <f>"42.5"</f>
        <v>42.5</v>
      </c>
      <c r="G243" s="11"/>
      <c r="H243" s="4">
        <v>81.400000000000006</v>
      </c>
      <c r="I243" s="4">
        <v>179</v>
      </c>
      <c r="J243" s="5">
        <f>SUM(G243*H243)</f>
        <v>0</v>
      </c>
      <c r="K243" s="20">
        <f>SUM(J243*0.84)</f>
        <v>0</v>
      </c>
    </row>
    <row r="244" spans="1:11" x14ac:dyDescent="0.25">
      <c r="A244" s="19"/>
      <c r="B244" s="3" t="str">
        <f>"Y100388"</f>
        <v>Y100388</v>
      </c>
      <c r="C244" s="3" t="str">
        <f>"LOCKIE MAN SHOES TURQUOISE SOLE"</f>
        <v>LOCKIE MAN SHOES TURQUOISE SOLE</v>
      </c>
      <c r="D244" s="3" t="str">
        <f>"S010"</f>
        <v>S010</v>
      </c>
      <c r="E244" s="3" t="str">
        <f>"Silver"</f>
        <v>Silver</v>
      </c>
      <c r="F244" s="3" t="str">
        <f>"43"</f>
        <v>43</v>
      </c>
      <c r="G244" s="11"/>
      <c r="H244" s="4">
        <v>81.400000000000006</v>
      </c>
      <c r="I244" s="4">
        <v>179</v>
      </c>
      <c r="J244" s="5">
        <f>SUM(G244*H244)</f>
        <v>0</v>
      </c>
      <c r="K244" s="20">
        <f>SUM(J244*0.84)</f>
        <v>0</v>
      </c>
    </row>
    <row r="245" spans="1:11" x14ac:dyDescent="0.25">
      <c r="A245" s="19"/>
      <c r="B245" s="3" t="str">
        <f>"Y100388"</f>
        <v>Y100388</v>
      </c>
      <c r="C245" s="3" t="str">
        <f>"LOCKIE MAN SHOES TURQUOISE SOLE"</f>
        <v>LOCKIE MAN SHOES TURQUOISE SOLE</v>
      </c>
      <c r="D245" s="3" t="str">
        <f>"S010"</f>
        <v>S010</v>
      </c>
      <c r="E245" s="3" t="str">
        <f>"Silver"</f>
        <v>Silver</v>
      </c>
      <c r="F245" s="3" t="str">
        <f>"43.5"</f>
        <v>43.5</v>
      </c>
      <c r="G245" s="11"/>
      <c r="H245" s="4">
        <v>81.400000000000006</v>
      </c>
      <c r="I245" s="4">
        <v>179</v>
      </c>
      <c r="J245" s="5">
        <f>SUM(G245*H245)</f>
        <v>0</v>
      </c>
      <c r="K245" s="20">
        <f>SUM(J245*0.84)</f>
        <v>0</v>
      </c>
    </row>
    <row r="246" spans="1:11" x14ac:dyDescent="0.25">
      <c r="A246" s="19"/>
      <c r="B246" s="3" t="str">
        <f>"Y100388"</f>
        <v>Y100388</v>
      </c>
      <c r="C246" s="3" t="str">
        <f>"LOCKIE MAN SHOES TURQUOISE SOLE"</f>
        <v>LOCKIE MAN SHOES TURQUOISE SOLE</v>
      </c>
      <c r="D246" s="3" t="str">
        <f>"S010"</f>
        <v>S010</v>
      </c>
      <c r="E246" s="3" t="str">
        <f>"Silver"</f>
        <v>Silver</v>
      </c>
      <c r="F246" s="3" t="str">
        <f>"44"</f>
        <v>44</v>
      </c>
      <c r="G246" s="11"/>
      <c r="H246" s="4">
        <v>81.400000000000006</v>
      </c>
      <c r="I246" s="4">
        <v>179</v>
      </c>
      <c r="J246" s="5">
        <f>SUM(G246*H246)</f>
        <v>0</v>
      </c>
      <c r="K246" s="20">
        <f>SUM(J246*0.84)</f>
        <v>0</v>
      </c>
    </row>
    <row r="247" spans="1:11" x14ac:dyDescent="0.25">
      <c r="A247" s="19"/>
      <c r="B247" s="3" t="str">
        <f>"Y100388"</f>
        <v>Y100388</v>
      </c>
      <c r="C247" s="3" t="str">
        <f>"LOCKIE MAN SHOES TURQUOISE SOLE"</f>
        <v>LOCKIE MAN SHOES TURQUOISE SOLE</v>
      </c>
      <c r="D247" s="3" t="str">
        <f>"S010"</f>
        <v>S010</v>
      </c>
      <c r="E247" s="3" t="str">
        <f>"Silver"</f>
        <v>Silver</v>
      </c>
      <c r="F247" s="3" t="str">
        <f>"44.5"</f>
        <v>44.5</v>
      </c>
      <c r="G247" s="11"/>
      <c r="H247" s="4">
        <v>81.400000000000006</v>
      </c>
      <c r="I247" s="4">
        <v>179</v>
      </c>
      <c r="J247" s="5">
        <f>SUM(G247*H247)</f>
        <v>0</v>
      </c>
      <c r="K247" s="20">
        <f>SUM(J247*0.84)</f>
        <v>0</v>
      </c>
    </row>
    <row r="248" spans="1:11" x14ac:dyDescent="0.25">
      <c r="A248" s="19"/>
      <c r="B248" s="3" t="str">
        <f>"Y100388"</f>
        <v>Y100388</v>
      </c>
      <c r="C248" s="3" t="str">
        <f>"LOCKIE MAN SHOES TURQUOISE SOLE"</f>
        <v>LOCKIE MAN SHOES TURQUOISE SOLE</v>
      </c>
      <c r="D248" s="3" t="str">
        <f>"S010"</f>
        <v>S010</v>
      </c>
      <c r="E248" s="3" t="str">
        <f>"Silver"</f>
        <v>Silver</v>
      </c>
      <c r="F248" s="3" t="str">
        <f>"45"</f>
        <v>45</v>
      </c>
      <c r="G248" s="11"/>
      <c r="H248" s="4">
        <v>81.400000000000006</v>
      </c>
      <c r="I248" s="4">
        <v>179</v>
      </c>
      <c r="J248" s="5">
        <f>SUM(G248*H248)</f>
        <v>0</v>
      </c>
      <c r="K248" s="20">
        <f>SUM(J248*0.84)</f>
        <v>0</v>
      </c>
    </row>
    <row r="249" spans="1:11" x14ac:dyDescent="0.25">
      <c r="A249" s="19"/>
      <c r="B249" s="3" t="str">
        <f>"Y100388"</f>
        <v>Y100388</v>
      </c>
      <c r="C249" s="3" t="str">
        <f>"LOCKIE MAN SHOES TURQUOISE SOLE"</f>
        <v>LOCKIE MAN SHOES TURQUOISE SOLE</v>
      </c>
      <c r="D249" s="3" t="str">
        <f>"S010"</f>
        <v>S010</v>
      </c>
      <c r="E249" s="3" t="str">
        <f>"Silver"</f>
        <v>Silver</v>
      </c>
      <c r="F249" s="3" t="str">
        <f>"45.5"</f>
        <v>45.5</v>
      </c>
      <c r="G249" s="11"/>
      <c r="H249" s="4">
        <v>81.400000000000006</v>
      </c>
      <c r="I249" s="4">
        <v>179</v>
      </c>
      <c r="J249" s="5">
        <f>SUM(G249*H249)</f>
        <v>0</v>
      </c>
      <c r="K249" s="20">
        <f>SUM(J249*0.84)</f>
        <v>0</v>
      </c>
    </row>
    <row r="250" spans="1:11" x14ac:dyDescent="0.25">
      <c r="A250" s="19"/>
      <c r="B250" s="3" t="str">
        <f>"Y100388"</f>
        <v>Y100388</v>
      </c>
      <c r="C250" s="3" t="str">
        <f>"LOCKIE MAN SHOES TURQUOISE SOLE"</f>
        <v>LOCKIE MAN SHOES TURQUOISE SOLE</v>
      </c>
      <c r="D250" s="3" t="str">
        <f>"S010"</f>
        <v>S010</v>
      </c>
      <c r="E250" s="3" t="str">
        <f>"Silver"</f>
        <v>Silver</v>
      </c>
      <c r="F250" s="3" t="str">
        <f>"46"</f>
        <v>46</v>
      </c>
      <c r="G250" s="11"/>
      <c r="H250" s="4">
        <v>81.400000000000006</v>
      </c>
      <c r="I250" s="4">
        <v>179</v>
      </c>
      <c r="J250" s="5">
        <f>SUM(G250*H250)</f>
        <v>0</v>
      </c>
      <c r="K250" s="20">
        <f>SUM(J250*0.84)</f>
        <v>0</v>
      </c>
    </row>
    <row r="251" spans="1:11" x14ac:dyDescent="0.25">
      <c r="A251" s="19"/>
      <c r="B251" s="3" t="str">
        <f>"Y100388"</f>
        <v>Y100388</v>
      </c>
      <c r="C251" s="3" t="str">
        <f>"LOCKIE MAN SHOES TURQUOISE SOLE"</f>
        <v>LOCKIE MAN SHOES TURQUOISE SOLE</v>
      </c>
      <c r="D251" s="3" t="str">
        <f>"S010"</f>
        <v>S010</v>
      </c>
      <c r="E251" s="3" t="str">
        <f>"Silver"</f>
        <v>Silver</v>
      </c>
      <c r="F251" s="3" t="str">
        <f>"46.5"</f>
        <v>46.5</v>
      </c>
      <c r="G251" s="11"/>
      <c r="H251" s="4">
        <v>81.400000000000006</v>
      </c>
      <c r="I251" s="4">
        <v>179</v>
      </c>
      <c r="J251" s="5">
        <f>SUM(G251*H251)</f>
        <v>0</v>
      </c>
      <c r="K251" s="20">
        <f>SUM(J251*0.84)</f>
        <v>0</v>
      </c>
    </row>
    <row r="252" spans="1:11" x14ac:dyDescent="0.25">
      <c r="A252" s="19"/>
      <c r="B252" s="3" t="str">
        <f>"Y100388"</f>
        <v>Y100388</v>
      </c>
      <c r="C252" s="3" t="str">
        <f>"LOCKIE MAN SHOES TURQUOISE SOLE"</f>
        <v>LOCKIE MAN SHOES TURQUOISE SOLE</v>
      </c>
      <c r="D252" s="3" t="str">
        <f>"S010"</f>
        <v>S010</v>
      </c>
      <c r="E252" s="3" t="str">
        <f>"Silver"</f>
        <v>Silver</v>
      </c>
      <c r="F252" s="3" t="str">
        <f>"47"</f>
        <v>47</v>
      </c>
      <c r="G252" s="11"/>
      <c r="H252" s="4">
        <v>81.400000000000006</v>
      </c>
      <c r="I252" s="4">
        <v>179</v>
      </c>
      <c r="J252" s="5">
        <f>SUM(G252*H252)</f>
        <v>0</v>
      </c>
      <c r="K252" s="20">
        <f>SUM(J252*0.84)</f>
        <v>0</v>
      </c>
    </row>
    <row r="253" spans="1:11" x14ac:dyDescent="0.25">
      <c r="A253" s="19"/>
      <c r="B253" s="3" t="str">
        <f>"Y100388"</f>
        <v>Y100388</v>
      </c>
      <c r="C253" s="3" t="str">
        <f>"LOCKIE MAN SHOES TURQUOISE SOLE"</f>
        <v>LOCKIE MAN SHOES TURQUOISE SOLE</v>
      </c>
      <c r="D253" s="3" t="str">
        <f>"S010"</f>
        <v>S010</v>
      </c>
      <c r="E253" s="3" t="str">
        <f>"Silver"</f>
        <v>Silver</v>
      </c>
      <c r="F253" s="3" t="str">
        <f>"47.5"</f>
        <v>47.5</v>
      </c>
      <c r="G253" s="11"/>
      <c r="H253" s="4">
        <v>81.400000000000006</v>
      </c>
      <c r="I253" s="4">
        <v>179</v>
      </c>
      <c r="J253" s="5">
        <f>SUM(G253*H253)</f>
        <v>0</v>
      </c>
      <c r="K253" s="20">
        <f>SUM(J253*0.84)</f>
        <v>0</v>
      </c>
    </row>
    <row r="254" spans="1:11" ht="15.75" thickBot="1" x14ac:dyDescent="0.3">
      <c r="A254" s="21"/>
      <c r="B254" s="22" t="str">
        <f>"Y100388"</f>
        <v>Y100388</v>
      </c>
      <c r="C254" s="22" t="str">
        <f>"LOCKIE MAN SHOES TURQUOISE SOLE"</f>
        <v>LOCKIE MAN SHOES TURQUOISE SOLE</v>
      </c>
      <c r="D254" s="22" t="str">
        <f>"S010"</f>
        <v>S010</v>
      </c>
      <c r="E254" s="22" t="str">
        <f>"Silver"</f>
        <v>Silver</v>
      </c>
      <c r="F254" s="22" t="str">
        <f>"48"</f>
        <v>48</v>
      </c>
      <c r="G254" s="23"/>
      <c r="H254" s="24">
        <v>81.400000000000006</v>
      </c>
      <c r="I254" s="24">
        <v>179</v>
      </c>
      <c r="J254" s="25">
        <f>SUM(G254*H254)</f>
        <v>0</v>
      </c>
      <c r="K254" s="26">
        <f>SUM(J254*0.84)</f>
        <v>0</v>
      </c>
    </row>
    <row r="255" spans="1:11" x14ac:dyDescent="0.25">
      <c r="A255" s="13"/>
      <c r="B255" s="14" t="str">
        <f>"Y100389"</f>
        <v>Y100389</v>
      </c>
      <c r="C255" s="14" t="str">
        <f>"LOCKIE MAN SHOES BLACK SOLE"</f>
        <v>LOCKIE MAN SHOES BLACK SOLE</v>
      </c>
      <c r="D255" s="14" t="str">
        <f>"B000"</f>
        <v>B000</v>
      </c>
      <c r="E255" s="14" t="str">
        <f>"Black"</f>
        <v>Black</v>
      </c>
      <c r="F255" s="14" t="str">
        <f>"39"</f>
        <v>39</v>
      </c>
      <c r="G255" s="15"/>
      <c r="H255" s="16">
        <v>81.400000000000006</v>
      </c>
      <c r="I255" s="16">
        <v>179</v>
      </c>
      <c r="J255" s="17">
        <f>SUM(G255*H255)</f>
        <v>0</v>
      </c>
      <c r="K255" s="18">
        <f>SUM(J255*0.84)</f>
        <v>0</v>
      </c>
    </row>
    <row r="256" spans="1:11" x14ac:dyDescent="0.25">
      <c r="A256" s="19"/>
      <c r="B256" s="3" t="str">
        <f>"Y100389"</f>
        <v>Y100389</v>
      </c>
      <c r="C256" s="3" t="str">
        <f>"LOCKIE MAN SHOES BLACK SOLE"</f>
        <v>LOCKIE MAN SHOES BLACK SOLE</v>
      </c>
      <c r="D256" s="3" t="str">
        <f>"B000"</f>
        <v>B000</v>
      </c>
      <c r="E256" s="3" t="str">
        <f>"Black"</f>
        <v>Black</v>
      </c>
      <c r="F256" s="3" t="str">
        <f>"39.5"</f>
        <v>39.5</v>
      </c>
      <c r="G256" s="11"/>
      <c r="H256" s="4">
        <v>81.400000000000006</v>
      </c>
      <c r="I256" s="4">
        <v>179</v>
      </c>
      <c r="J256" s="5">
        <f>SUM(G256*H256)</f>
        <v>0</v>
      </c>
      <c r="K256" s="20">
        <f>SUM(J256*0.84)</f>
        <v>0</v>
      </c>
    </row>
    <row r="257" spans="1:11" x14ac:dyDescent="0.25">
      <c r="A257" s="19"/>
      <c r="B257" s="3" t="str">
        <f>"Y100389"</f>
        <v>Y100389</v>
      </c>
      <c r="C257" s="3" t="str">
        <f>"LOCKIE MAN SHOES BLACK SOLE"</f>
        <v>LOCKIE MAN SHOES BLACK SOLE</v>
      </c>
      <c r="D257" s="3" t="str">
        <f>"B000"</f>
        <v>B000</v>
      </c>
      <c r="E257" s="3" t="str">
        <f>"Black"</f>
        <v>Black</v>
      </c>
      <c r="F257" s="3" t="str">
        <f>"40"</f>
        <v>40</v>
      </c>
      <c r="G257" s="11"/>
      <c r="H257" s="4">
        <v>81.400000000000006</v>
      </c>
      <c r="I257" s="4">
        <v>179</v>
      </c>
      <c r="J257" s="5">
        <f>SUM(G257*H257)</f>
        <v>0</v>
      </c>
      <c r="K257" s="20">
        <f>SUM(J257*0.84)</f>
        <v>0</v>
      </c>
    </row>
    <row r="258" spans="1:11" x14ac:dyDescent="0.25">
      <c r="A258" s="19"/>
      <c r="B258" s="3" t="str">
        <f>"Y100389"</f>
        <v>Y100389</v>
      </c>
      <c r="C258" s="3" t="str">
        <f>"LOCKIE MAN SHOES BLACK SOLE"</f>
        <v>LOCKIE MAN SHOES BLACK SOLE</v>
      </c>
      <c r="D258" s="3" t="str">
        <f>"B000"</f>
        <v>B000</v>
      </c>
      <c r="E258" s="3" t="str">
        <f>"Black"</f>
        <v>Black</v>
      </c>
      <c r="F258" s="3" t="str">
        <f>"40.5"</f>
        <v>40.5</v>
      </c>
      <c r="G258" s="11"/>
      <c r="H258" s="4">
        <v>81.400000000000006</v>
      </c>
      <c r="I258" s="4">
        <v>179</v>
      </c>
      <c r="J258" s="5">
        <f>SUM(G258*H258)</f>
        <v>0</v>
      </c>
      <c r="K258" s="20">
        <f>SUM(J258*0.84)</f>
        <v>0</v>
      </c>
    </row>
    <row r="259" spans="1:11" x14ac:dyDescent="0.25">
      <c r="A259" s="19"/>
      <c r="B259" s="3" t="str">
        <f>"Y100389"</f>
        <v>Y100389</v>
      </c>
      <c r="C259" s="3" t="str">
        <f>"LOCKIE MAN SHOES BLACK SOLE"</f>
        <v>LOCKIE MAN SHOES BLACK SOLE</v>
      </c>
      <c r="D259" s="3" t="str">
        <f>"B000"</f>
        <v>B000</v>
      </c>
      <c r="E259" s="3" t="str">
        <f>"Black"</f>
        <v>Black</v>
      </c>
      <c r="F259" s="3" t="str">
        <f>"41"</f>
        <v>41</v>
      </c>
      <c r="G259" s="11"/>
      <c r="H259" s="4">
        <v>81.400000000000006</v>
      </c>
      <c r="I259" s="4">
        <v>179</v>
      </c>
      <c r="J259" s="5">
        <f>SUM(G259*H259)</f>
        <v>0</v>
      </c>
      <c r="K259" s="20">
        <f>SUM(J259*0.84)</f>
        <v>0</v>
      </c>
    </row>
    <row r="260" spans="1:11" x14ac:dyDescent="0.25">
      <c r="A260" s="19"/>
      <c r="B260" s="3" t="str">
        <f>"Y100389"</f>
        <v>Y100389</v>
      </c>
      <c r="C260" s="3" t="str">
        <f>"LOCKIE MAN SHOES BLACK SOLE"</f>
        <v>LOCKIE MAN SHOES BLACK SOLE</v>
      </c>
      <c r="D260" s="3" t="str">
        <f>"B000"</f>
        <v>B000</v>
      </c>
      <c r="E260" s="3" t="str">
        <f>"Black"</f>
        <v>Black</v>
      </c>
      <c r="F260" s="3" t="str">
        <f>"41.5"</f>
        <v>41.5</v>
      </c>
      <c r="G260" s="11"/>
      <c r="H260" s="4">
        <v>81.400000000000006</v>
      </c>
      <c r="I260" s="4">
        <v>179</v>
      </c>
      <c r="J260" s="5">
        <f>SUM(G260*H260)</f>
        <v>0</v>
      </c>
      <c r="K260" s="20">
        <f>SUM(J260*0.84)</f>
        <v>0</v>
      </c>
    </row>
    <row r="261" spans="1:11" x14ac:dyDescent="0.25">
      <c r="A261" s="19"/>
      <c r="B261" s="3" t="str">
        <f>"Y100389"</f>
        <v>Y100389</v>
      </c>
      <c r="C261" s="3" t="str">
        <f>"LOCKIE MAN SHOES BLACK SOLE"</f>
        <v>LOCKIE MAN SHOES BLACK SOLE</v>
      </c>
      <c r="D261" s="3" t="str">
        <f>"B000"</f>
        <v>B000</v>
      </c>
      <c r="E261" s="3" t="str">
        <f>"Black"</f>
        <v>Black</v>
      </c>
      <c r="F261" s="3" t="str">
        <f>"42"</f>
        <v>42</v>
      </c>
      <c r="G261" s="11"/>
      <c r="H261" s="4">
        <v>81.400000000000006</v>
      </c>
      <c r="I261" s="4">
        <v>179</v>
      </c>
      <c r="J261" s="5">
        <f>SUM(G261*H261)</f>
        <v>0</v>
      </c>
      <c r="K261" s="20">
        <f>SUM(J261*0.84)</f>
        <v>0</v>
      </c>
    </row>
    <row r="262" spans="1:11" x14ac:dyDescent="0.25">
      <c r="A262" s="19"/>
      <c r="B262" s="3" t="str">
        <f>"Y100389"</f>
        <v>Y100389</v>
      </c>
      <c r="C262" s="3" t="str">
        <f>"LOCKIE MAN SHOES BLACK SOLE"</f>
        <v>LOCKIE MAN SHOES BLACK SOLE</v>
      </c>
      <c r="D262" s="3" t="str">
        <f>"B000"</f>
        <v>B000</v>
      </c>
      <c r="E262" s="3" t="str">
        <f>"Black"</f>
        <v>Black</v>
      </c>
      <c r="F262" s="3" t="str">
        <f>"42.5"</f>
        <v>42.5</v>
      </c>
      <c r="G262" s="11"/>
      <c r="H262" s="4">
        <v>81.400000000000006</v>
      </c>
      <c r="I262" s="4">
        <v>179</v>
      </c>
      <c r="J262" s="5">
        <f>SUM(G262*H262)</f>
        <v>0</v>
      </c>
      <c r="K262" s="20">
        <f>SUM(J262*0.84)</f>
        <v>0</v>
      </c>
    </row>
    <row r="263" spans="1:11" x14ac:dyDescent="0.25">
      <c r="A263" s="19"/>
      <c r="B263" s="3" t="str">
        <f>"Y100389"</f>
        <v>Y100389</v>
      </c>
      <c r="C263" s="3" t="str">
        <f>"LOCKIE MAN SHOES BLACK SOLE"</f>
        <v>LOCKIE MAN SHOES BLACK SOLE</v>
      </c>
      <c r="D263" s="3" t="str">
        <f>"B000"</f>
        <v>B000</v>
      </c>
      <c r="E263" s="3" t="str">
        <f>"Black"</f>
        <v>Black</v>
      </c>
      <c r="F263" s="3" t="str">
        <f>"43"</f>
        <v>43</v>
      </c>
      <c r="G263" s="11"/>
      <c r="H263" s="4">
        <v>81.400000000000006</v>
      </c>
      <c r="I263" s="4">
        <v>179</v>
      </c>
      <c r="J263" s="5">
        <f>SUM(G263*H263)</f>
        <v>0</v>
      </c>
      <c r="K263" s="20">
        <f>SUM(J263*0.84)</f>
        <v>0</v>
      </c>
    </row>
    <row r="264" spans="1:11" x14ac:dyDescent="0.25">
      <c r="A264" s="19"/>
      <c r="B264" s="3" t="str">
        <f>"Y100389"</f>
        <v>Y100389</v>
      </c>
      <c r="C264" s="3" t="str">
        <f>"LOCKIE MAN SHOES BLACK SOLE"</f>
        <v>LOCKIE MAN SHOES BLACK SOLE</v>
      </c>
      <c r="D264" s="3" t="str">
        <f>"B000"</f>
        <v>B000</v>
      </c>
      <c r="E264" s="3" t="str">
        <f>"Black"</f>
        <v>Black</v>
      </c>
      <c r="F264" s="3" t="str">
        <f>"43.5"</f>
        <v>43.5</v>
      </c>
      <c r="G264" s="11"/>
      <c r="H264" s="4">
        <v>81.400000000000006</v>
      </c>
      <c r="I264" s="4">
        <v>179</v>
      </c>
      <c r="J264" s="5">
        <f>SUM(G264*H264)</f>
        <v>0</v>
      </c>
      <c r="K264" s="20">
        <f>SUM(J264*0.84)</f>
        <v>0</v>
      </c>
    </row>
    <row r="265" spans="1:11" x14ac:dyDescent="0.25">
      <c r="A265" s="19"/>
      <c r="B265" s="3" t="str">
        <f>"Y100389"</f>
        <v>Y100389</v>
      </c>
      <c r="C265" s="3" t="str">
        <f>"LOCKIE MAN SHOES BLACK SOLE"</f>
        <v>LOCKIE MAN SHOES BLACK SOLE</v>
      </c>
      <c r="D265" s="3" t="str">
        <f>"B000"</f>
        <v>B000</v>
      </c>
      <c r="E265" s="3" t="str">
        <f>"Black"</f>
        <v>Black</v>
      </c>
      <c r="F265" s="3" t="str">
        <f>"44"</f>
        <v>44</v>
      </c>
      <c r="G265" s="11"/>
      <c r="H265" s="4">
        <v>81.400000000000006</v>
      </c>
      <c r="I265" s="4">
        <v>179</v>
      </c>
      <c r="J265" s="5">
        <f>SUM(G265*H265)</f>
        <v>0</v>
      </c>
      <c r="K265" s="20">
        <f>SUM(J265*0.84)</f>
        <v>0</v>
      </c>
    </row>
    <row r="266" spans="1:11" x14ac:dyDescent="0.25">
      <c r="A266" s="19"/>
      <c r="B266" s="3" t="str">
        <f>"Y100389"</f>
        <v>Y100389</v>
      </c>
      <c r="C266" s="3" t="str">
        <f>"LOCKIE MAN SHOES BLACK SOLE"</f>
        <v>LOCKIE MAN SHOES BLACK SOLE</v>
      </c>
      <c r="D266" s="3" t="str">
        <f>"B000"</f>
        <v>B000</v>
      </c>
      <c r="E266" s="3" t="str">
        <f>"Black"</f>
        <v>Black</v>
      </c>
      <c r="F266" s="3" t="str">
        <f>"44.5"</f>
        <v>44.5</v>
      </c>
      <c r="G266" s="11"/>
      <c r="H266" s="4">
        <v>81.400000000000006</v>
      </c>
      <c r="I266" s="4">
        <v>179</v>
      </c>
      <c r="J266" s="5">
        <f>SUM(G266*H266)</f>
        <v>0</v>
      </c>
      <c r="K266" s="20">
        <f>SUM(J266*0.84)</f>
        <v>0</v>
      </c>
    </row>
    <row r="267" spans="1:11" x14ac:dyDescent="0.25">
      <c r="A267" s="19"/>
      <c r="B267" s="3" t="str">
        <f>"Y100389"</f>
        <v>Y100389</v>
      </c>
      <c r="C267" s="3" t="str">
        <f>"LOCKIE MAN SHOES BLACK SOLE"</f>
        <v>LOCKIE MAN SHOES BLACK SOLE</v>
      </c>
      <c r="D267" s="3" t="str">
        <f>"B000"</f>
        <v>B000</v>
      </c>
      <c r="E267" s="3" t="str">
        <f>"Black"</f>
        <v>Black</v>
      </c>
      <c r="F267" s="3" t="str">
        <f>"45"</f>
        <v>45</v>
      </c>
      <c r="G267" s="11"/>
      <c r="H267" s="4">
        <v>81.400000000000006</v>
      </c>
      <c r="I267" s="4">
        <v>179</v>
      </c>
      <c r="J267" s="5">
        <f>SUM(G267*H267)</f>
        <v>0</v>
      </c>
      <c r="K267" s="20">
        <f>SUM(J267*0.84)</f>
        <v>0</v>
      </c>
    </row>
    <row r="268" spans="1:11" x14ac:dyDescent="0.25">
      <c r="A268" s="19"/>
      <c r="B268" s="3" t="str">
        <f>"Y100389"</f>
        <v>Y100389</v>
      </c>
      <c r="C268" s="3" t="str">
        <f>"LOCKIE MAN SHOES BLACK SOLE"</f>
        <v>LOCKIE MAN SHOES BLACK SOLE</v>
      </c>
      <c r="D268" s="3" t="str">
        <f>"B000"</f>
        <v>B000</v>
      </c>
      <c r="E268" s="3" t="str">
        <f>"Black"</f>
        <v>Black</v>
      </c>
      <c r="F268" s="3" t="str">
        <f>"45.5"</f>
        <v>45.5</v>
      </c>
      <c r="G268" s="11"/>
      <c r="H268" s="4">
        <v>81.400000000000006</v>
      </c>
      <c r="I268" s="4">
        <v>179</v>
      </c>
      <c r="J268" s="5">
        <f>SUM(G268*H268)</f>
        <v>0</v>
      </c>
      <c r="K268" s="20">
        <f>SUM(J268*0.84)</f>
        <v>0</v>
      </c>
    </row>
    <row r="269" spans="1:11" x14ac:dyDescent="0.25">
      <c r="A269" s="19"/>
      <c r="B269" s="3" t="str">
        <f>"Y100389"</f>
        <v>Y100389</v>
      </c>
      <c r="C269" s="3" t="str">
        <f>"LOCKIE MAN SHOES BLACK SOLE"</f>
        <v>LOCKIE MAN SHOES BLACK SOLE</v>
      </c>
      <c r="D269" s="3" t="str">
        <f>"B000"</f>
        <v>B000</v>
      </c>
      <c r="E269" s="3" t="str">
        <f>"Black"</f>
        <v>Black</v>
      </c>
      <c r="F269" s="3" t="str">
        <f>"46"</f>
        <v>46</v>
      </c>
      <c r="G269" s="11"/>
      <c r="H269" s="4">
        <v>81.400000000000006</v>
      </c>
      <c r="I269" s="4">
        <v>179</v>
      </c>
      <c r="J269" s="5">
        <f>SUM(G269*H269)</f>
        <v>0</v>
      </c>
      <c r="K269" s="20">
        <f>SUM(J269*0.84)</f>
        <v>0</v>
      </c>
    </row>
    <row r="270" spans="1:11" x14ac:dyDescent="0.25">
      <c r="A270" s="19"/>
      <c r="B270" s="3" t="str">
        <f>"Y100389"</f>
        <v>Y100389</v>
      </c>
      <c r="C270" s="3" t="str">
        <f>"LOCKIE MAN SHOES BLACK SOLE"</f>
        <v>LOCKIE MAN SHOES BLACK SOLE</v>
      </c>
      <c r="D270" s="3" t="str">
        <f>"B000"</f>
        <v>B000</v>
      </c>
      <c r="E270" s="3" t="str">
        <f>"Black"</f>
        <v>Black</v>
      </c>
      <c r="F270" s="3" t="str">
        <f>"46.5"</f>
        <v>46.5</v>
      </c>
      <c r="G270" s="11"/>
      <c r="H270" s="4">
        <v>81.400000000000006</v>
      </c>
      <c r="I270" s="4">
        <v>179</v>
      </c>
      <c r="J270" s="5">
        <f>SUM(G270*H270)</f>
        <v>0</v>
      </c>
      <c r="K270" s="20">
        <f>SUM(J270*0.84)</f>
        <v>0</v>
      </c>
    </row>
    <row r="271" spans="1:11" x14ac:dyDescent="0.25">
      <c r="A271" s="19"/>
      <c r="B271" s="3" t="str">
        <f>"Y100389"</f>
        <v>Y100389</v>
      </c>
      <c r="C271" s="3" t="str">
        <f>"LOCKIE MAN SHOES BLACK SOLE"</f>
        <v>LOCKIE MAN SHOES BLACK SOLE</v>
      </c>
      <c r="D271" s="3" t="str">
        <f>"B000"</f>
        <v>B000</v>
      </c>
      <c r="E271" s="3" t="str">
        <f>"Black"</f>
        <v>Black</v>
      </c>
      <c r="F271" s="3" t="str">
        <f>"47"</f>
        <v>47</v>
      </c>
      <c r="G271" s="11"/>
      <c r="H271" s="4">
        <v>81.400000000000006</v>
      </c>
      <c r="I271" s="4">
        <v>179</v>
      </c>
      <c r="J271" s="5">
        <f>SUM(G271*H271)</f>
        <v>0</v>
      </c>
      <c r="K271" s="20">
        <f>SUM(J271*0.84)</f>
        <v>0</v>
      </c>
    </row>
    <row r="272" spans="1:11" x14ac:dyDescent="0.25">
      <c r="A272" s="19"/>
      <c r="B272" s="3" t="str">
        <f>"Y100389"</f>
        <v>Y100389</v>
      </c>
      <c r="C272" s="3" t="str">
        <f>"LOCKIE MAN SHOES BLACK SOLE"</f>
        <v>LOCKIE MAN SHOES BLACK SOLE</v>
      </c>
      <c r="D272" s="3" t="str">
        <f>"B000"</f>
        <v>B000</v>
      </c>
      <c r="E272" s="3" t="str">
        <f>"Black"</f>
        <v>Black</v>
      </c>
      <c r="F272" s="3" t="str">
        <f>"47.5"</f>
        <v>47.5</v>
      </c>
      <c r="G272" s="11"/>
      <c r="H272" s="4">
        <v>81.400000000000006</v>
      </c>
      <c r="I272" s="4">
        <v>179</v>
      </c>
      <c r="J272" s="5">
        <f>SUM(G272*H272)</f>
        <v>0</v>
      </c>
      <c r="K272" s="20">
        <f>SUM(J272*0.84)</f>
        <v>0</v>
      </c>
    </row>
    <row r="273" spans="1:11" ht="15.75" thickBot="1" x14ac:dyDescent="0.3">
      <c r="A273" s="21"/>
      <c r="B273" s="22" t="str">
        <f>"Y100389"</f>
        <v>Y100389</v>
      </c>
      <c r="C273" s="22" t="str">
        <f>"LOCKIE MAN SHOES BLACK SOLE"</f>
        <v>LOCKIE MAN SHOES BLACK SOLE</v>
      </c>
      <c r="D273" s="22" t="str">
        <f>"B000"</f>
        <v>B000</v>
      </c>
      <c r="E273" s="22" t="str">
        <f>"Black"</f>
        <v>Black</v>
      </c>
      <c r="F273" s="22" t="str">
        <f>"48"</f>
        <v>48</v>
      </c>
      <c r="G273" s="23"/>
      <c r="H273" s="24">
        <v>81.400000000000006</v>
      </c>
      <c r="I273" s="24">
        <v>179</v>
      </c>
      <c r="J273" s="25">
        <f>SUM(G273*H273)</f>
        <v>0</v>
      </c>
      <c r="K273" s="26">
        <f>SUM(J273*0.84)</f>
        <v>0</v>
      </c>
    </row>
    <row r="274" spans="1:11" x14ac:dyDescent="0.25">
      <c r="A274" s="13"/>
      <c r="B274" s="14" t="str">
        <f>"Y100390"</f>
        <v>Y100390</v>
      </c>
      <c r="C274" s="14" t="str">
        <f>"LOCKIE MAN SHOES RED SOLE"</f>
        <v>LOCKIE MAN SHOES RED SOLE</v>
      </c>
      <c r="D274" s="14" t="str">
        <f>"W148"</f>
        <v>W148</v>
      </c>
      <c r="E274" s="14" t="str">
        <f>"Off White"</f>
        <v>Off White</v>
      </c>
      <c r="F274" s="14" t="str">
        <f>"39"</f>
        <v>39</v>
      </c>
      <c r="G274" s="15"/>
      <c r="H274" s="16">
        <v>81.400000000000006</v>
      </c>
      <c r="I274" s="16">
        <v>179</v>
      </c>
      <c r="J274" s="17">
        <f>SUM(G274*H274)</f>
        <v>0</v>
      </c>
      <c r="K274" s="18">
        <f>SUM(J274*0.84)</f>
        <v>0</v>
      </c>
    </row>
    <row r="275" spans="1:11" x14ac:dyDescent="0.25">
      <c r="A275" s="19"/>
      <c r="B275" s="3" t="str">
        <f>"Y100390"</f>
        <v>Y100390</v>
      </c>
      <c r="C275" s="3" t="str">
        <f>"LOCKIE MAN SHOES RED SOLE"</f>
        <v>LOCKIE MAN SHOES RED SOLE</v>
      </c>
      <c r="D275" s="3" t="str">
        <f>"W148"</f>
        <v>W148</v>
      </c>
      <c r="E275" s="3" t="str">
        <f>"Off White"</f>
        <v>Off White</v>
      </c>
      <c r="F275" s="3" t="str">
        <f>"39.5"</f>
        <v>39.5</v>
      </c>
      <c r="G275" s="11"/>
      <c r="H275" s="4">
        <v>81.400000000000006</v>
      </c>
      <c r="I275" s="4">
        <v>179</v>
      </c>
      <c r="J275" s="5">
        <f>SUM(G275*H275)</f>
        <v>0</v>
      </c>
      <c r="K275" s="20">
        <f>SUM(J275*0.84)</f>
        <v>0</v>
      </c>
    </row>
    <row r="276" spans="1:11" x14ac:dyDescent="0.25">
      <c r="A276" s="19"/>
      <c r="B276" s="3" t="str">
        <f>"Y100390"</f>
        <v>Y100390</v>
      </c>
      <c r="C276" s="3" t="str">
        <f>"LOCKIE MAN SHOES RED SOLE"</f>
        <v>LOCKIE MAN SHOES RED SOLE</v>
      </c>
      <c r="D276" s="3" t="str">
        <f>"W148"</f>
        <v>W148</v>
      </c>
      <c r="E276" s="3" t="str">
        <f>"Off White"</f>
        <v>Off White</v>
      </c>
      <c r="F276" s="3" t="str">
        <f>"40"</f>
        <v>40</v>
      </c>
      <c r="G276" s="11"/>
      <c r="H276" s="4">
        <v>81.400000000000006</v>
      </c>
      <c r="I276" s="4">
        <v>179</v>
      </c>
      <c r="J276" s="5">
        <f>SUM(G276*H276)</f>
        <v>0</v>
      </c>
      <c r="K276" s="20">
        <f>SUM(J276*0.84)</f>
        <v>0</v>
      </c>
    </row>
    <row r="277" spans="1:11" x14ac:dyDescent="0.25">
      <c r="A277" s="19" t="s">
        <v>8</v>
      </c>
      <c r="B277" s="3" t="str">
        <f>"Y100390"</f>
        <v>Y100390</v>
      </c>
      <c r="C277" s="3" t="str">
        <f>"LOCKIE MAN SHOES RED SOLE"</f>
        <v>LOCKIE MAN SHOES RED SOLE</v>
      </c>
      <c r="D277" s="3" t="str">
        <f>"W148"</f>
        <v>W148</v>
      </c>
      <c r="E277" s="3" t="str">
        <f>"Off White"</f>
        <v>Off White</v>
      </c>
      <c r="F277" s="3" t="str">
        <f>"40.5"</f>
        <v>40.5</v>
      </c>
      <c r="G277" s="11"/>
      <c r="H277" s="4">
        <v>81.400000000000006</v>
      </c>
      <c r="I277" s="4">
        <v>179</v>
      </c>
      <c r="J277" s="5">
        <f>SUM(G277*H277)</f>
        <v>0</v>
      </c>
      <c r="K277" s="20">
        <f>SUM(J277*0.84)</f>
        <v>0</v>
      </c>
    </row>
    <row r="278" spans="1:11" x14ac:dyDescent="0.25">
      <c r="A278" s="19"/>
      <c r="B278" s="3" t="str">
        <f>"Y100390"</f>
        <v>Y100390</v>
      </c>
      <c r="C278" s="3" t="str">
        <f>"LOCKIE MAN SHOES RED SOLE"</f>
        <v>LOCKIE MAN SHOES RED SOLE</v>
      </c>
      <c r="D278" s="3" t="str">
        <f>"W148"</f>
        <v>W148</v>
      </c>
      <c r="E278" s="3" t="str">
        <f>"Off White"</f>
        <v>Off White</v>
      </c>
      <c r="F278" s="3" t="str">
        <f>"41"</f>
        <v>41</v>
      </c>
      <c r="G278" s="11"/>
      <c r="H278" s="4">
        <v>81.400000000000006</v>
      </c>
      <c r="I278" s="4">
        <v>179</v>
      </c>
      <c r="J278" s="5">
        <f>SUM(G278*H278)</f>
        <v>0</v>
      </c>
      <c r="K278" s="20">
        <f>SUM(J278*0.84)</f>
        <v>0</v>
      </c>
    </row>
    <row r="279" spans="1:11" x14ac:dyDescent="0.25">
      <c r="A279" s="19"/>
      <c r="B279" s="3" t="str">
        <f>"Y100390"</f>
        <v>Y100390</v>
      </c>
      <c r="C279" s="3" t="str">
        <f>"LOCKIE MAN SHOES RED SOLE"</f>
        <v>LOCKIE MAN SHOES RED SOLE</v>
      </c>
      <c r="D279" s="3" t="str">
        <f>"W148"</f>
        <v>W148</v>
      </c>
      <c r="E279" s="3" t="str">
        <f>"Off White"</f>
        <v>Off White</v>
      </c>
      <c r="F279" s="3" t="str">
        <f>"41.5"</f>
        <v>41.5</v>
      </c>
      <c r="G279" s="11"/>
      <c r="H279" s="4">
        <v>81.400000000000006</v>
      </c>
      <c r="I279" s="4">
        <v>179</v>
      </c>
      <c r="J279" s="5">
        <f>SUM(G279*H279)</f>
        <v>0</v>
      </c>
      <c r="K279" s="20">
        <f>SUM(J279*0.84)</f>
        <v>0</v>
      </c>
    </row>
    <row r="280" spans="1:11" x14ac:dyDescent="0.25">
      <c r="A280" s="19"/>
      <c r="B280" s="3" t="str">
        <f>"Y100390"</f>
        <v>Y100390</v>
      </c>
      <c r="C280" s="3" t="str">
        <f>"LOCKIE MAN SHOES RED SOLE"</f>
        <v>LOCKIE MAN SHOES RED SOLE</v>
      </c>
      <c r="D280" s="3" t="str">
        <f>"W148"</f>
        <v>W148</v>
      </c>
      <c r="E280" s="3" t="str">
        <f>"Off White"</f>
        <v>Off White</v>
      </c>
      <c r="F280" s="3" t="str">
        <f>"42"</f>
        <v>42</v>
      </c>
      <c r="G280" s="11"/>
      <c r="H280" s="4">
        <v>81.400000000000006</v>
      </c>
      <c r="I280" s="4">
        <v>179</v>
      </c>
      <c r="J280" s="5">
        <f>SUM(G280*H280)</f>
        <v>0</v>
      </c>
      <c r="K280" s="20">
        <f>SUM(J280*0.84)</f>
        <v>0</v>
      </c>
    </row>
    <row r="281" spans="1:11" x14ac:dyDescent="0.25">
      <c r="A281" s="19"/>
      <c r="B281" s="3" t="str">
        <f>"Y100390"</f>
        <v>Y100390</v>
      </c>
      <c r="C281" s="3" t="str">
        <f>"LOCKIE MAN SHOES RED SOLE"</f>
        <v>LOCKIE MAN SHOES RED SOLE</v>
      </c>
      <c r="D281" s="3" t="str">
        <f>"W148"</f>
        <v>W148</v>
      </c>
      <c r="E281" s="3" t="str">
        <f>"Off White"</f>
        <v>Off White</v>
      </c>
      <c r="F281" s="3" t="str">
        <f>"42.5"</f>
        <v>42.5</v>
      </c>
      <c r="G281" s="11"/>
      <c r="H281" s="4">
        <v>81.400000000000006</v>
      </c>
      <c r="I281" s="4">
        <v>179</v>
      </c>
      <c r="J281" s="5">
        <f>SUM(G281*H281)</f>
        <v>0</v>
      </c>
      <c r="K281" s="20">
        <f>SUM(J281*0.84)</f>
        <v>0</v>
      </c>
    </row>
    <row r="282" spans="1:11" x14ac:dyDescent="0.25">
      <c r="A282" s="19"/>
      <c r="B282" s="3" t="str">
        <f>"Y100390"</f>
        <v>Y100390</v>
      </c>
      <c r="C282" s="3" t="str">
        <f>"LOCKIE MAN SHOES RED SOLE"</f>
        <v>LOCKIE MAN SHOES RED SOLE</v>
      </c>
      <c r="D282" s="3" t="str">
        <f>"W148"</f>
        <v>W148</v>
      </c>
      <c r="E282" s="3" t="str">
        <f>"Off White"</f>
        <v>Off White</v>
      </c>
      <c r="F282" s="3" t="str">
        <f>"43"</f>
        <v>43</v>
      </c>
      <c r="G282" s="11"/>
      <c r="H282" s="4">
        <v>81.400000000000006</v>
      </c>
      <c r="I282" s="4">
        <v>179</v>
      </c>
      <c r="J282" s="5">
        <f>SUM(G282*H282)</f>
        <v>0</v>
      </c>
      <c r="K282" s="20">
        <f>SUM(J282*0.84)</f>
        <v>0</v>
      </c>
    </row>
    <row r="283" spans="1:11" x14ac:dyDescent="0.25">
      <c r="A283" s="19"/>
      <c r="B283" s="3" t="str">
        <f>"Y100390"</f>
        <v>Y100390</v>
      </c>
      <c r="C283" s="3" t="str">
        <f>"LOCKIE MAN SHOES RED SOLE"</f>
        <v>LOCKIE MAN SHOES RED SOLE</v>
      </c>
      <c r="D283" s="3" t="str">
        <f>"W148"</f>
        <v>W148</v>
      </c>
      <c r="E283" s="3" t="str">
        <f>"Off White"</f>
        <v>Off White</v>
      </c>
      <c r="F283" s="3" t="str">
        <f>"43.5"</f>
        <v>43.5</v>
      </c>
      <c r="G283" s="11"/>
      <c r="H283" s="4">
        <v>81.400000000000006</v>
      </c>
      <c r="I283" s="4">
        <v>179</v>
      </c>
      <c r="J283" s="5">
        <f>SUM(G283*H283)</f>
        <v>0</v>
      </c>
      <c r="K283" s="20">
        <f>SUM(J283*0.84)</f>
        <v>0</v>
      </c>
    </row>
    <row r="284" spans="1:11" x14ac:dyDescent="0.25">
      <c r="A284" s="19"/>
      <c r="B284" s="3" t="str">
        <f>"Y100390"</f>
        <v>Y100390</v>
      </c>
      <c r="C284" s="3" t="str">
        <f>"LOCKIE MAN SHOES RED SOLE"</f>
        <v>LOCKIE MAN SHOES RED SOLE</v>
      </c>
      <c r="D284" s="3" t="str">
        <f>"W148"</f>
        <v>W148</v>
      </c>
      <c r="E284" s="3" t="str">
        <f>"Off White"</f>
        <v>Off White</v>
      </c>
      <c r="F284" s="3" t="str">
        <f>"44"</f>
        <v>44</v>
      </c>
      <c r="G284" s="11"/>
      <c r="H284" s="4">
        <v>81.400000000000006</v>
      </c>
      <c r="I284" s="4">
        <v>179</v>
      </c>
      <c r="J284" s="5">
        <f>SUM(G284*H284)</f>
        <v>0</v>
      </c>
      <c r="K284" s="20">
        <f>SUM(J284*0.84)</f>
        <v>0</v>
      </c>
    </row>
    <row r="285" spans="1:11" x14ac:dyDescent="0.25">
      <c r="A285" s="19"/>
      <c r="B285" s="3" t="str">
        <f>"Y100390"</f>
        <v>Y100390</v>
      </c>
      <c r="C285" s="3" t="str">
        <f>"LOCKIE MAN SHOES RED SOLE"</f>
        <v>LOCKIE MAN SHOES RED SOLE</v>
      </c>
      <c r="D285" s="3" t="str">
        <f>"W148"</f>
        <v>W148</v>
      </c>
      <c r="E285" s="3" t="str">
        <f>"Off White"</f>
        <v>Off White</v>
      </c>
      <c r="F285" s="3" t="str">
        <f>"44.5"</f>
        <v>44.5</v>
      </c>
      <c r="G285" s="11"/>
      <c r="H285" s="4">
        <v>81.400000000000006</v>
      </c>
      <c r="I285" s="4">
        <v>179</v>
      </c>
      <c r="J285" s="5">
        <f>SUM(G285*H285)</f>
        <v>0</v>
      </c>
      <c r="K285" s="20">
        <f>SUM(J285*0.84)</f>
        <v>0</v>
      </c>
    </row>
    <row r="286" spans="1:11" x14ac:dyDescent="0.25">
      <c r="A286" s="19"/>
      <c r="B286" s="3" t="str">
        <f>"Y100390"</f>
        <v>Y100390</v>
      </c>
      <c r="C286" s="3" t="str">
        <f>"LOCKIE MAN SHOES RED SOLE"</f>
        <v>LOCKIE MAN SHOES RED SOLE</v>
      </c>
      <c r="D286" s="3" t="str">
        <f>"W148"</f>
        <v>W148</v>
      </c>
      <c r="E286" s="3" t="str">
        <f>"Off White"</f>
        <v>Off White</v>
      </c>
      <c r="F286" s="3" t="str">
        <f>"45"</f>
        <v>45</v>
      </c>
      <c r="G286" s="11"/>
      <c r="H286" s="4">
        <v>81.400000000000006</v>
      </c>
      <c r="I286" s="4">
        <v>179</v>
      </c>
      <c r="J286" s="5">
        <f>SUM(G286*H286)</f>
        <v>0</v>
      </c>
      <c r="K286" s="20">
        <f>SUM(J286*0.84)</f>
        <v>0</v>
      </c>
    </row>
    <row r="287" spans="1:11" x14ac:dyDescent="0.25">
      <c r="A287" s="19"/>
      <c r="B287" s="3" t="str">
        <f>"Y100390"</f>
        <v>Y100390</v>
      </c>
      <c r="C287" s="3" t="str">
        <f>"LOCKIE MAN SHOES RED SOLE"</f>
        <v>LOCKIE MAN SHOES RED SOLE</v>
      </c>
      <c r="D287" s="3" t="str">
        <f>"W148"</f>
        <v>W148</v>
      </c>
      <c r="E287" s="3" t="str">
        <f>"Off White"</f>
        <v>Off White</v>
      </c>
      <c r="F287" s="3" t="str">
        <f>"45.5"</f>
        <v>45.5</v>
      </c>
      <c r="G287" s="11"/>
      <c r="H287" s="4">
        <v>81.400000000000006</v>
      </c>
      <c r="I287" s="4">
        <v>179</v>
      </c>
      <c r="J287" s="5">
        <f>SUM(G287*H287)</f>
        <v>0</v>
      </c>
      <c r="K287" s="20">
        <f>SUM(J287*0.84)</f>
        <v>0</v>
      </c>
    </row>
    <row r="288" spans="1:11" x14ac:dyDescent="0.25">
      <c r="A288" s="19"/>
      <c r="B288" s="3" t="str">
        <f>"Y100390"</f>
        <v>Y100390</v>
      </c>
      <c r="C288" s="3" t="str">
        <f>"LOCKIE MAN SHOES RED SOLE"</f>
        <v>LOCKIE MAN SHOES RED SOLE</v>
      </c>
      <c r="D288" s="3" t="str">
        <f>"W148"</f>
        <v>W148</v>
      </c>
      <c r="E288" s="3" t="str">
        <f>"Off White"</f>
        <v>Off White</v>
      </c>
      <c r="F288" s="3" t="str">
        <f>"46"</f>
        <v>46</v>
      </c>
      <c r="G288" s="11"/>
      <c r="H288" s="4">
        <v>81.400000000000006</v>
      </c>
      <c r="I288" s="4">
        <v>179</v>
      </c>
      <c r="J288" s="5">
        <f>SUM(G288*H288)</f>
        <v>0</v>
      </c>
      <c r="K288" s="20">
        <f>SUM(J288*0.84)</f>
        <v>0</v>
      </c>
    </row>
    <row r="289" spans="1:11" x14ac:dyDescent="0.25">
      <c r="A289" s="19"/>
      <c r="B289" s="3" t="str">
        <f>"Y100390"</f>
        <v>Y100390</v>
      </c>
      <c r="C289" s="3" t="str">
        <f>"LOCKIE MAN SHOES RED SOLE"</f>
        <v>LOCKIE MAN SHOES RED SOLE</v>
      </c>
      <c r="D289" s="3" t="str">
        <f>"W148"</f>
        <v>W148</v>
      </c>
      <c r="E289" s="3" t="str">
        <f>"Off White"</f>
        <v>Off White</v>
      </c>
      <c r="F289" s="3" t="str">
        <f>"46.5"</f>
        <v>46.5</v>
      </c>
      <c r="G289" s="11"/>
      <c r="H289" s="4">
        <v>81.400000000000006</v>
      </c>
      <c r="I289" s="4">
        <v>179</v>
      </c>
      <c r="J289" s="5">
        <f>SUM(G289*H289)</f>
        <v>0</v>
      </c>
      <c r="K289" s="20">
        <f>SUM(J289*0.84)</f>
        <v>0</v>
      </c>
    </row>
    <row r="290" spans="1:11" x14ac:dyDescent="0.25">
      <c r="A290" s="19"/>
      <c r="B290" s="3" t="str">
        <f>"Y100390"</f>
        <v>Y100390</v>
      </c>
      <c r="C290" s="3" t="str">
        <f>"LOCKIE MAN SHOES RED SOLE"</f>
        <v>LOCKIE MAN SHOES RED SOLE</v>
      </c>
      <c r="D290" s="3" t="str">
        <f>"W148"</f>
        <v>W148</v>
      </c>
      <c r="E290" s="3" t="str">
        <f>"Off White"</f>
        <v>Off White</v>
      </c>
      <c r="F290" s="3" t="str">
        <f>"47"</f>
        <v>47</v>
      </c>
      <c r="G290" s="11"/>
      <c r="H290" s="4">
        <v>81.400000000000006</v>
      </c>
      <c r="I290" s="4">
        <v>179</v>
      </c>
      <c r="J290" s="5">
        <f>SUM(G290*H290)</f>
        <v>0</v>
      </c>
      <c r="K290" s="20">
        <f>SUM(J290*0.84)</f>
        <v>0</v>
      </c>
    </row>
    <row r="291" spans="1:11" x14ac:dyDescent="0.25">
      <c r="A291" s="19"/>
      <c r="B291" s="3" t="str">
        <f>"Y100390"</f>
        <v>Y100390</v>
      </c>
      <c r="C291" s="3" t="str">
        <f>"LOCKIE MAN SHOES RED SOLE"</f>
        <v>LOCKIE MAN SHOES RED SOLE</v>
      </c>
      <c r="D291" s="3" t="str">
        <f>"W148"</f>
        <v>W148</v>
      </c>
      <c r="E291" s="3" t="str">
        <f>"Off White"</f>
        <v>Off White</v>
      </c>
      <c r="F291" s="3" t="str">
        <f>"47.5"</f>
        <v>47.5</v>
      </c>
      <c r="G291" s="11"/>
      <c r="H291" s="4">
        <v>81.400000000000006</v>
      </c>
      <c r="I291" s="4">
        <v>179</v>
      </c>
      <c r="J291" s="5">
        <f>SUM(G291*H291)</f>
        <v>0</v>
      </c>
      <c r="K291" s="20">
        <f>SUM(J291*0.84)</f>
        <v>0</v>
      </c>
    </row>
    <row r="292" spans="1:11" ht="15.75" thickBot="1" x14ac:dyDescent="0.3">
      <c r="A292" s="21"/>
      <c r="B292" s="22" t="str">
        <f>"Y100390"</f>
        <v>Y100390</v>
      </c>
      <c r="C292" s="22" t="str">
        <f>"LOCKIE MAN SHOES RED SOLE"</f>
        <v>LOCKIE MAN SHOES RED SOLE</v>
      </c>
      <c r="D292" s="22" t="str">
        <f>"W148"</f>
        <v>W148</v>
      </c>
      <c r="E292" s="22" t="str">
        <f>"Off White"</f>
        <v>Off White</v>
      </c>
      <c r="F292" s="22" t="str">
        <f>"48"</f>
        <v>48</v>
      </c>
      <c r="G292" s="23"/>
      <c r="H292" s="24">
        <v>81.400000000000006</v>
      </c>
      <c r="I292" s="24">
        <v>179</v>
      </c>
      <c r="J292" s="25">
        <f>SUM(G292*H292)</f>
        <v>0</v>
      </c>
      <c r="K292" s="26">
        <f>SUM(J292*0.84)</f>
        <v>0</v>
      </c>
    </row>
    <row r="293" spans="1:11" x14ac:dyDescent="0.25">
      <c r="A293" s="13"/>
      <c r="B293" s="14" t="str">
        <f>"Y100391"</f>
        <v>Y100391</v>
      </c>
      <c r="C293" s="14" t="str">
        <f>"LOCKIE WOMAN SHOES PINK SOLE"</f>
        <v>LOCKIE WOMAN SHOES PINK SOLE</v>
      </c>
      <c r="D293" s="14" t="str">
        <f>"P042"</f>
        <v>P042</v>
      </c>
      <c r="E293" s="14" t="str">
        <f>"Pink"</f>
        <v>Pink</v>
      </c>
      <c r="F293" s="14" t="str">
        <f>"36"</f>
        <v>36</v>
      </c>
      <c r="G293" s="15"/>
      <c r="H293" s="16">
        <v>81.400000000000006</v>
      </c>
      <c r="I293" s="16">
        <v>179</v>
      </c>
      <c r="J293" s="17">
        <f>SUM(G293*H293)</f>
        <v>0</v>
      </c>
      <c r="K293" s="18">
        <f>SUM(J293*0.84)</f>
        <v>0</v>
      </c>
    </row>
    <row r="294" spans="1:11" x14ac:dyDescent="0.25">
      <c r="A294" s="19"/>
      <c r="B294" s="3" t="str">
        <f>"Y100391"</f>
        <v>Y100391</v>
      </c>
      <c r="C294" s="3" t="str">
        <f>"LOCKIE WOMAN SHOES PINK SOLE"</f>
        <v>LOCKIE WOMAN SHOES PINK SOLE</v>
      </c>
      <c r="D294" s="3" t="str">
        <f>"P042"</f>
        <v>P042</v>
      </c>
      <c r="E294" s="3" t="str">
        <f>"Pink"</f>
        <v>Pink</v>
      </c>
      <c r="F294" s="3" t="str">
        <f>"36.5"</f>
        <v>36.5</v>
      </c>
      <c r="G294" s="11"/>
      <c r="H294" s="4">
        <v>81.400000000000006</v>
      </c>
      <c r="I294" s="4">
        <v>179</v>
      </c>
      <c r="J294" s="5">
        <f>SUM(G294*H294)</f>
        <v>0</v>
      </c>
      <c r="K294" s="20">
        <f>SUM(J294*0.84)</f>
        <v>0</v>
      </c>
    </row>
    <row r="295" spans="1:11" x14ac:dyDescent="0.25">
      <c r="A295" s="19"/>
      <c r="B295" s="3" t="str">
        <f>"Y100391"</f>
        <v>Y100391</v>
      </c>
      <c r="C295" s="3" t="str">
        <f>"LOCKIE WOMAN SHOES PINK SOLE"</f>
        <v>LOCKIE WOMAN SHOES PINK SOLE</v>
      </c>
      <c r="D295" s="3" t="str">
        <f>"P042"</f>
        <v>P042</v>
      </c>
      <c r="E295" s="3" t="str">
        <f>"Pink"</f>
        <v>Pink</v>
      </c>
      <c r="F295" s="3" t="str">
        <f>"37"</f>
        <v>37</v>
      </c>
      <c r="G295" s="11"/>
      <c r="H295" s="4">
        <v>81.400000000000006</v>
      </c>
      <c r="I295" s="4">
        <v>179</v>
      </c>
      <c r="J295" s="5">
        <f>SUM(G295*H295)</f>
        <v>0</v>
      </c>
      <c r="K295" s="20">
        <f>SUM(J295*0.84)</f>
        <v>0</v>
      </c>
    </row>
    <row r="296" spans="1:11" x14ac:dyDescent="0.25">
      <c r="A296" s="19"/>
      <c r="B296" s="3" t="str">
        <f>"Y100391"</f>
        <v>Y100391</v>
      </c>
      <c r="C296" s="3" t="str">
        <f>"LOCKIE WOMAN SHOES PINK SOLE"</f>
        <v>LOCKIE WOMAN SHOES PINK SOLE</v>
      </c>
      <c r="D296" s="3" t="str">
        <f>"P042"</f>
        <v>P042</v>
      </c>
      <c r="E296" s="3" t="str">
        <f>"Pink"</f>
        <v>Pink</v>
      </c>
      <c r="F296" s="3" t="str">
        <f>"37.5"</f>
        <v>37.5</v>
      </c>
      <c r="G296" s="11"/>
      <c r="H296" s="4">
        <v>81.400000000000006</v>
      </c>
      <c r="I296" s="4">
        <v>179</v>
      </c>
      <c r="J296" s="5">
        <f>SUM(G296*H296)</f>
        <v>0</v>
      </c>
      <c r="K296" s="20">
        <f>SUM(J296*0.84)</f>
        <v>0</v>
      </c>
    </row>
    <row r="297" spans="1:11" x14ac:dyDescent="0.25">
      <c r="A297" s="19"/>
      <c r="B297" s="3" t="str">
        <f>"Y100391"</f>
        <v>Y100391</v>
      </c>
      <c r="C297" s="3" t="str">
        <f>"LOCKIE WOMAN SHOES PINK SOLE"</f>
        <v>LOCKIE WOMAN SHOES PINK SOLE</v>
      </c>
      <c r="D297" s="3" t="str">
        <f>"P042"</f>
        <v>P042</v>
      </c>
      <c r="E297" s="3" t="str">
        <f>"Pink"</f>
        <v>Pink</v>
      </c>
      <c r="F297" s="3" t="str">
        <f>"38"</f>
        <v>38</v>
      </c>
      <c r="G297" s="11"/>
      <c r="H297" s="4">
        <v>81.400000000000006</v>
      </c>
      <c r="I297" s="4">
        <v>179</v>
      </c>
      <c r="J297" s="5">
        <f>SUM(G297*H297)</f>
        <v>0</v>
      </c>
      <c r="K297" s="20">
        <f>SUM(J297*0.84)</f>
        <v>0</v>
      </c>
    </row>
    <row r="298" spans="1:11" x14ac:dyDescent="0.25">
      <c r="A298" s="19"/>
      <c r="B298" s="3" t="str">
        <f>"Y100391"</f>
        <v>Y100391</v>
      </c>
      <c r="C298" s="3" t="str">
        <f>"LOCKIE WOMAN SHOES PINK SOLE"</f>
        <v>LOCKIE WOMAN SHOES PINK SOLE</v>
      </c>
      <c r="D298" s="3" t="str">
        <f>"P042"</f>
        <v>P042</v>
      </c>
      <c r="E298" s="3" t="str">
        <f>"Pink"</f>
        <v>Pink</v>
      </c>
      <c r="F298" s="3" t="str">
        <f>"38.5"</f>
        <v>38.5</v>
      </c>
      <c r="G298" s="11"/>
      <c r="H298" s="4">
        <v>81.400000000000006</v>
      </c>
      <c r="I298" s="4">
        <v>179</v>
      </c>
      <c r="J298" s="5">
        <f>SUM(G298*H298)</f>
        <v>0</v>
      </c>
      <c r="K298" s="20">
        <f>SUM(J298*0.84)</f>
        <v>0</v>
      </c>
    </row>
    <row r="299" spans="1:11" x14ac:dyDescent="0.25">
      <c r="A299" s="19"/>
      <c r="B299" s="3" t="str">
        <f>"Y100391"</f>
        <v>Y100391</v>
      </c>
      <c r="C299" s="3" t="str">
        <f>"LOCKIE WOMAN SHOES PINK SOLE"</f>
        <v>LOCKIE WOMAN SHOES PINK SOLE</v>
      </c>
      <c r="D299" s="3" t="str">
        <f>"P042"</f>
        <v>P042</v>
      </c>
      <c r="E299" s="3" t="str">
        <f>"Pink"</f>
        <v>Pink</v>
      </c>
      <c r="F299" s="3" t="str">
        <f>"39"</f>
        <v>39</v>
      </c>
      <c r="G299" s="11"/>
      <c r="H299" s="4">
        <v>81.400000000000006</v>
      </c>
      <c r="I299" s="4">
        <v>179</v>
      </c>
      <c r="J299" s="5">
        <f>SUM(G299*H299)</f>
        <v>0</v>
      </c>
      <c r="K299" s="20">
        <f>SUM(J299*0.84)</f>
        <v>0</v>
      </c>
    </row>
    <row r="300" spans="1:11" x14ac:dyDescent="0.25">
      <c r="A300" s="19"/>
      <c r="B300" s="3" t="str">
        <f>"Y100391"</f>
        <v>Y100391</v>
      </c>
      <c r="C300" s="3" t="str">
        <f>"LOCKIE WOMAN SHOES PINK SOLE"</f>
        <v>LOCKIE WOMAN SHOES PINK SOLE</v>
      </c>
      <c r="D300" s="3" t="str">
        <f>"P042"</f>
        <v>P042</v>
      </c>
      <c r="E300" s="3" t="str">
        <f>"Pink"</f>
        <v>Pink</v>
      </c>
      <c r="F300" s="3" t="str">
        <f>"39.5"</f>
        <v>39.5</v>
      </c>
      <c r="G300" s="11"/>
      <c r="H300" s="4">
        <v>81.400000000000006</v>
      </c>
      <c r="I300" s="4">
        <v>179</v>
      </c>
      <c r="J300" s="5">
        <f>SUM(G300*H300)</f>
        <v>0</v>
      </c>
      <c r="K300" s="20">
        <f>SUM(J300*0.84)</f>
        <v>0</v>
      </c>
    </row>
    <row r="301" spans="1:11" x14ac:dyDescent="0.25">
      <c r="A301" s="19"/>
      <c r="B301" s="3" t="str">
        <f>"Y100391"</f>
        <v>Y100391</v>
      </c>
      <c r="C301" s="3" t="str">
        <f>"LOCKIE WOMAN SHOES PINK SOLE"</f>
        <v>LOCKIE WOMAN SHOES PINK SOLE</v>
      </c>
      <c r="D301" s="3" t="str">
        <f>"P042"</f>
        <v>P042</v>
      </c>
      <c r="E301" s="3" t="str">
        <f>"Pink"</f>
        <v>Pink</v>
      </c>
      <c r="F301" s="3" t="str">
        <f>"40"</f>
        <v>40</v>
      </c>
      <c r="G301" s="11"/>
      <c r="H301" s="4">
        <v>81.400000000000006</v>
      </c>
      <c r="I301" s="4">
        <v>179</v>
      </c>
      <c r="J301" s="5">
        <f>SUM(G301*H301)</f>
        <v>0</v>
      </c>
      <c r="K301" s="20">
        <f>SUM(J301*0.84)</f>
        <v>0</v>
      </c>
    </row>
    <row r="302" spans="1:11" x14ac:dyDescent="0.25">
      <c r="A302" s="19"/>
      <c r="B302" s="3" t="str">
        <f>"Y100391"</f>
        <v>Y100391</v>
      </c>
      <c r="C302" s="3" t="str">
        <f>"LOCKIE WOMAN SHOES PINK SOLE"</f>
        <v>LOCKIE WOMAN SHOES PINK SOLE</v>
      </c>
      <c r="D302" s="3" t="str">
        <f>"P042"</f>
        <v>P042</v>
      </c>
      <c r="E302" s="3" t="str">
        <f>"Pink"</f>
        <v>Pink</v>
      </c>
      <c r="F302" s="3" t="str">
        <f>"40.5"</f>
        <v>40.5</v>
      </c>
      <c r="G302" s="11"/>
      <c r="H302" s="4">
        <v>81.400000000000006</v>
      </c>
      <c r="I302" s="4">
        <v>179</v>
      </c>
      <c r="J302" s="5">
        <f>SUM(G302*H302)</f>
        <v>0</v>
      </c>
      <c r="K302" s="20">
        <f>SUM(J302*0.84)</f>
        <v>0</v>
      </c>
    </row>
    <row r="303" spans="1:11" x14ac:dyDescent="0.25">
      <c r="A303" s="19"/>
      <c r="B303" s="3" t="str">
        <f>"Y100391"</f>
        <v>Y100391</v>
      </c>
      <c r="C303" s="3" t="str">
        <f>"LOCKIE WOMAN SHOES PINK SOLE"</f>
        <v>LOCKIE WOMAN SHOES PINK SOLE</v>
      </c>
      <c r="D303" s="3" t="str">
        <f>"P042"</f>
        <v>P042</v>
      </c>
      <c r="E303" s="3" t="str">
        <f>"Pink"</f>
        <v>Pink</v>
      </c>
      <c r="F303" s="3" t="str">
        <f>"41"</f>
        <v>41</v>
      </c>
      <c r="G303" s="11"/>
      <c r="H303" s="4">
        <v>81.400000000000006</v>
      </c>
      <c r="I303" s="4">
        <v>179</v>
      </c>
      <c r="J303" s="5">
        <f>SUM(G303*H303)</f>
        <v>0</v>
      </c>
      <c r="K303" s="20">
        <f>SUM(J303*0.84)</f>
        <v>0</v>
      </c>
    </row>
    <row r="304" spans="1:11" x14ac:dyDescent="0.25">
      <c r="A304" s="19"/>
      <c r="B304" s="3" t="str">
        <f>"Y100391"</f>
        <v>Y100391</v>
      </c>
      <c r="C304" s="3" t="str">
        <f>"LOCKIE WOMAN SHOES PINK SOLE"</f>
        <v>LOCKIE WOMAN SHOES PINK SOLE</v>
      </c>
      <c r="D304" s="3" t="str">
        <f>"P042"</f>
        <v>P042</v>
      </c>
      <c r="E304" s="3" t="str">
        <f>"Pink"</f>
        <v>Pink</v>
      </c>
      <c r="F304" s="3" t="str">
        <f>"41.5"</f>
        <v>41.5</v>
      </c>
      <c r="G304" s="11"/>
      <c r="H304" s="4">
        <v>81.400000000000006</v>
      </c>
      <c r="I304" s="4">
        <v>179</v>
      </c>
      <c r="J304" s="5">
        <f>SUM(G304*H304)</f>
        <v>0</v>
      </c>
      <c r="K304" s="20">
        <f>SUM(J304*0.84)</f>
        <v>0</v>
      </c>
    </row>
    <row r="305" spans="1:11" x14ac:dyDescent="0.25">
      <c r="A305" s="19"/>
      <c r="B305" s="3" t="str">
        <f>"Y100391"</f>
        <v>Y100391</v>
      </c>
      <c r="C305" s="3" t="str">
        <f>"LOCKIE WOMAN SHOES PINK SOLE"</f>
        <v>LOCKIE WOMAN SHOES PINK SOLE</v>
      </c>
      <c r="D305" s="3" t="str">
        <f>"P042"</f>
        <v>P042</v>
      </c>
      <c r="E305" s="3" t="str">
        <f>"Pink"</f>
        <v>Pink</v>
      </c>
      <c r="F305" s="3" t="str">
        <f>"42"</f>
        <v>42</v>
      </c>
      <c r="G305" s="11"/>
      <c r="H305" s="4">
        <v>81.400000000000006</v>
      </c>
      <c r="I305" s="4">
        <v>179</v>
      </c>
      <c r="J305" s="5">
        <f>SUM(G305*H305)</f>
        <v>0</v>
      </c>
      <c r="K305" s="20">
        <f>SUM(J305*0.84)</f>
        <v>0</v>
      </c>
    </row>
    <row r="306" spans="1:11" ht="15.75" thickBot="1" x14ac:dyDescent="0.3">
      <c r="A306" s="21"/>
      <c r="B306" s="22" t="str">
        <f>"Y100391"</f>
        <v>Y100391</v>
      </c>
      <c r="C306" s="22" t="str">
        <f>"LOCKIE WOMAN SHOES PINK SOLE"</f>
        <v>LOCKIE WOMAN SHOES PINK SOLE</v>
      </c>
      <c r="D306" s="22" t="str">
        <f>"P042"</f>
        <v>P042</v>
      </c>
      <c r="E306" s="22" t="str">
        <f>"Pink"</f>
        <v>Pink</v>
      </c>
      <c r="F306" s="22" t="str">
        <f>"42.5"</f>
        <v>42.5</v>
      </c>
      <c r="G306" s="23"/>
      <c r="H306" s="24">
        <v>81.400000000000006</v>
      </c>
      <c r="I306" s="24">
        <v>179</v>
      </c>
      <c r="J306" s="25">
        <f>SUM(G306*H306)</f>
        <v>0</v>
      </c>
      <c r="K306" s="26">
        <f>SUM(J306*0.84)</f>
        <v>0</v>
      </c>
    </row>
    <row r="307" spans="1:11" x14ac:dyDescent="0.25">
      <c r="A307" s="13"/>
      <c r="B307" s="14" t="str">
        <f>"Y100392"</f>
        <v>Y100392</v>
      </c>
      <c r="C307" s="14" t="str">
        <f>"LOCKIE WOMAN SHOES BLACK SOLE"</f>
        <v>LOCKIE WOMAN SHOES BLACK SOLE</v>
      </c>
      <c r="D307" s="14" t="str">
        <f>"B000"</f>
        <v>B000</v>
      </c>
      <c r="E307" s="14" t="str">
        <f>"Black"</f>
        <v>Black</v>
      </c>
      <c r="F307" s="14" t="str">
        <f>"36"</f>
        <v>36</v>
      </c>
      <c r="G307" s="15"/>
      <c r="H307" s="16">
        <v>81.400000000000006</v>
      </c>
      <c r="I307" s="16">
        <v>179</v>
      </c>
      <c r="J307" s="17">
        <f>SUM(G307*H307)</f>
        <v>0</v>
      </c>
      <c r="K307" s="18">
        <f>SUM(J307*0.84)</f>
        <v>0</v>
      </c>
    </row>
    <row r="308" spans="1:11" x14ac:dyDescent="0.25">
      <c r="A308" s="19"/>
      <c r="B308" s="3" t="str">
        <f>"Y100392"</f>
        <v>Y100392</v>
      </c>
      <c r="C308" s="3" t="str">
        <f>"LOCKIE WOMAN SHOES BLACK SOLE"</f>
        <v>LOCKIE WOMAN SHOES BLACK SOLE</v>
      </c>
      <c r="D308" s="3" t="str">
        <f>"B000"</f>
        <v>B000</v>
      </c>
      <c r="E308" s="3" t="str">
        <f>"Black"</f>
        <v>Black</v>
      </c>
      <c r="F308" s="3" t="str">
        <f>"36.5"</f>
        <v>36.5</v>
      </c>
      <c r="G308" s="11"/>
      <c r="H308" s="4">
        <v>81.400000000000006</v>
      </c>
      <c r="I308" s="4">
        <v>179</v>
      </c>
      <c r="J308" s="5">
        <f>SUM(G308*H308)</f>
        <v>0</v>
      </c>
      <c r="K308" s="20">
        <f>SUM(J308*0.84)</f>
        <v>0</v>
      </c>
    </row>
    <row r="309" spans="1:11" x14ac:dyDescent="0.25">
      <c r="A309" s="19"/>
      <c r="B309" s="3" t="str">
        <f>"Y100392"</f>
        <v>Y100392</v>
      </c>
      <c r="C309" s="3" t="str">
        <f>"LOCKIE WOMAN SHOES BLACK SOLE"</f>
        <v>LOCKIE WOMAN SHOES BLACK SOLE</v>
      </c>
      <c r="D309" s="3" t="str">
        <f>"B000"</f>
        <v>B000</v>
      </c>
      <c r="E309" s="3" t="str">
        <f>"Black"</f>
        <v>Black</v>
      </c>
      <c r="F309" s="3" t="str">
        <f>"37"</f>
        <v>37</v>
      </c>
      <c r="G309" s="11"/>
      <c r="H309" s="4">
        <v>81.400000000000006</v>
      </c>
      <c r="I309" s="4">
        <v>179</v>
      </c>
      <c r="J309" s="5">
        <f>SUM(G309*H309)</f>
        <v>0</v>
      </c>
      <c r="K309" s="20">
        <f>SUM(J309*0.84)</f>
        <v>0</v>
      </c>
    </row>
    <row r="310" spans="1:11" x14ac:dyDescent="0.25">
      <c r="A310" s="19"/>
      <c r="B310" s="3" t="str">
        <f>"Y100392"</f>
        <v>Y100392</v>
      </c>
      <c r="C310" s="3" t="str">
        <f>"LOCKIE WOMAN SHOES BLACK SOLE"</f>
        <v>LOCKIE WOMAN SHOES BLACK SOLE</v>
      </c>
      <c r="D310" s="3" t="str">
        <f>"B000"</f>
        <v>B000</v>
      </c>
      <c r="E310" s="3" t="str">
        <f>"Black"</f>
        <v>Black</v>
      </c>
      <c r="F310" s="3" t="str">
        <f>"37.5"</f>
        <v>37.5</v>
      </c>
      <c r="G310" s="11"/>
      <c r="H310" s="4">
        <v>81.400000000000006</v>
      </c>
      <c r="I310" s="4">
        <v>179</v>
      </c>
      <c r="J310" s="5">
        <f>SUM(G310*H310)</f>
        <v>0</v>
      </c>
      <c r="K310" s="20">
        <f>SUM(J310*0.84)</f>
        <v>0</v>
      </c>
    </row>
    <row r="311" spans="1:11" x14ac:dyDescent="0.25">
      <c r="A311" s="19"/>
      <c r="B311" s="3" t="str">
        <f>"Y100392"</f>
        <v>Y100392</v>
      </c>
      <c r="C311" s="3" t="str">
        <f>"LOCKIE WOMAN SHOES BLACK SOLE"</f>
        <v>LOCKIE WOMAN SHOES BLACK SOLE</v>
      </c>
      <c r="D311" s="3" t="str">
        <f>"B000"</f>
        <v>B000</v>
      </c>
      <c r="E311" s="3" t="str">
        <f>"Black"</f>
        <v>Black</v>
      </c>
      <c r="F311" s="3" t="str">
        <f>"38"</f>
        <v>38</v>
      </c>
      <c r="G311" s="11"/>
      <c r="H311" s="4">
        <v>81.400000000000006</v>
      </c>
      <c r="I311" s="4">
        <v>179</v>
      </c>
      <c r="J311" s="5">
        <f>SUM(G311*H311)</f>
        <v>0</v>
      </c>
      <c r="K311" s="20">
        <f>SUM(J311*0.84)</f>
        <v>0</v>
      </c>
    </row>
    <row r="312" spans="1:11" x14ac:dyDescent="0.25">
      <c r="A312" s="19"/>
      <c r="B312" s="3" t="str">
        <f>"Y100392"</f>
        <v>Y100392</v>
      </c>
      <c r="C312" s="3" t="str">
        <f>"LOCKIE WOMAN SHOES BLACK SOLE"</f>
        <v>LOCKIE WOMAN SHOES BLACK SOLE</v>
      </c>
      <c r="D312" s="3" t="str">
        <f>"B000"</f>
        <v>B000</v>
      </c>
      <c r="E312" s="3" t="str">
        <f>"Black"</f>
        <v>Black</v>
      </c>
      <c r="F312" s="3" t="str">
        <f>"38.5"</f>
        <v>38.5</v>
      </c>
      <c r="G312" s="11"/>
      <c r="H312" s="4">
        <v>81.400000000000006</v>
      </c>
      <c r="I312" s="4">
        <v>179</v>
      </c>
      <c r="J312" s="5">
        <f>SUM(G312*H312)</f>
        <v>0</v>
      </c>
      <c r="K312" s="20">
        <f>SUM(J312*0.84)</f>
        <v>0</v>
      </c>
    </row>
    <row r="313" spans="1:11" x14ac:dyDescent="0.25">
      <c r="A313" s="19"/>
      <c r="B313" s="3" t="str">
        <f>"Y100392"</f>
        <v>Y100392</v>
      </c>
      <c r="C313" s="3" t="str">
        <f>"LOCKIE WOMAN SHOES BLACK SOLE"</f>
        <v>LOCKIE WOMAN SHOES BLACK SOLE</v>
      </c>
      <c r="D313" s="3" t="str">
        <f>"B000"</f>
        <v>B000</v>
      </c>
      <c r="E313" s="3" t="str">
        <f>"Black"</f>
        <v>Black</v>
      </c>
      <c r="F313" s="3" t="str">
        <f>"39"</f>
        <v>39</v>
      </c>
      <c r="G313" s="11"/>
      <c r="H313" s="4">
        <v>81.400000000000006</v>
      </c>
      <c r="I313" s="4">
        <v>179</v>
      </c>
      <c r="J313" s="5">
        <f>SUM(G313*H313)</f>
        <v>0</v>
      </c>
      <c r="K313" s="20">
        <f>SUM(J313*0.84)</f>
        <v>0</v>
      </c>
    </row>
    <row r="314" spans="1:11" x14ac:dyDescent="0.25">
      <c r="A314" s="19"/>
      <c r="B314" s="3" t="str">
        <f>"Y100392"</f>
        <v>Y100392</v>
      </c>
      <c r="C314" s="3" t="str">
        <f>"LOCKIE WOMAN SHOES BLACK SOLE"</f>
        <v>LOCKIE WOMAN SHOES BLACK SOLE</v>
      </c>
      <c r="D314" s="3" t="str">
        <f>"B000"</f>
        <v>B000</v>
      </c>
      <c r="E314" s="3" t="str">
        <f>"Black"</f>
        <v>Black</v>
      </c>
      <c r="F314" s="3" t="str">
        <f>"39.5"</f>
        <v>39.5</v>
      </c>
      <c r="G314" s="11"/>
      <c r="H314" s="4">
        <v>81.400000000000006</v>
      </c>
      <c r="I314" s="4">
        <v>179</v>
      </c>
      <c r="J314" s="5">
        <f>SUM(G314*H314)</f>
        <v>0</v>
      </c>
      <c r="K314" s="20">
        <f>SUM(J314*0.84)</f>
        <v>0</v>
      </c>
    </row>
    <row r="315" spans="1:11" x14ac:dyDescent="0.25">
      <c r="A315" s="19"/>
      <c r="B315" s="3" t="str">
        <f>"Y100392"</f>
        <v>Y100392</v>
      </c>
      <c r="C315" s="3" t="str">
        <f>"LOCKIE WOMAN SHOES BLACK SOLE"</f>
        <v>LOCKIE WOMAN SHOES BLACK SOLE</v>
      </c>
      <c r="D315" s="3" t="str">
        <f>"B000"</f>
        <v>B000</v>
      </c>
      <c r="E315" s="3" t="str">
        <f>"Black"</f>
        <v>Black</v>
      </c>
      <c r="F315" s="3" t="str">
        <f>"40"</f>
        <v>40</v>
      </c>
      <c r="G315" s="11"/>
      <c r="H315" s="4">
        <v>81.400000000000006</v>
      </c>
      <c r="I315" s="4">
        <v>179</v>
      </c>
      <c r="J315" s="5">
        <f>SUM(G315*H315)</f>
        <v>0</v>
      </c>
      <c r="K315" s="20">
        <f>SUM(J315*0.84)</f>
        <v>0</v>
      </c>
    </row>
    <row r="316" spans="1:11" x14ac:dyDescent="0.25">
      <c r="A316" s="19"/>
      <c r="B316" s="3" t="str">
        <f>"Y100392"</f>
        <v>Y100392</v>
      </c>
      <c r="C316" s="3" t="str">
        <f>"LOCKIE WOMAN SHOES BLACK SOLE"</f>
        <v>LOCKIE WOMAN SHOES BLACK SOLE</v>
      </c>
      <c r="D316" s="3" t="str">
        <f>"B000"</f>
        <v>B000</v>
      </c>
      <c r="E316" s="3" t="str">
        <f>"Black"</f>
        <v>Black</v>
      </c>
      <c r="F316" s="3" t="str">
        <f>"40.5"</f>
        <v>40.5</v>
      </c>
      <c r="G316" s="11"/>
      <c r="H316" s="4">
        <v>81.400000000000006</v>
      </c>
      <c r="I316" s="4">
        <v>179</v>
      </c>
      <c r="J316" s="5">
        <f>SUM(G316*H316)</f>
        <v>0</v>
      </c>
      <c r="K316" s="20">
        <f>SUM(J316*0.84)</f>
        <v>0</v>
      </c>
    </row>
    <row r="317" spans="1:11" x14ac:dyDescent="0.25">
      <c r="A317" s="19"/>
      <c r="B317" s="3" t="str">
        <f>"Y100392"</f>
        <v>Y100392</v>
      </c>
      <c r="C317" s="3" t="str">
        <f>"LOCKIE WOMAN SHOES BLACK SOLE"</f>
        <v>LOCKIE WOMAN SHOES BLACK SOLE</v>
      </c>
      <c r="D317" s="3" t="str">
        <f>"B000"</f>
        <v>B000</v>
      </c>
      <c r="E317" s="3" t="str">
        <f>"Black"</f>
        <v>Black</v>
      </c>
      <c r="F317" s="3" t="str">
        <f>"41"</f>
        <v>41</v>
      </c>
      <c r="G317" s="11"/>
      <c r="H317" s="4">
        <v>81.400000000000006</v>
      </c>
      <c r="I317" s="4">
        <v>179</v>
      </c>
      <c r="J317" s="5">
        <f>SUM(G317*H317)</f>
        <v>0</v>
      </c>
      <c r="K317" s="20">
        <f>SUM(J317*0.84)</f>
        <v>0</v>
      </c>
    </row>
    <row r="318" spans="1:11" x14ac:dyDescent="0.25">
      <c r="A318" s="19"/>
      <c r="B318" s="3" t="str">
        <f>"Y100392"</f>
        <v>Y100392</v>
      </c>
      <c r="C318" s="3" t="str">
        <f>"LOCKIE WOMAN SHOES BLACK SOLE"</f>
        <v>LOCKIE WOMAN SHOES BLACK SOLE</v>
      </c>
      <c r="D318" s="3" t="str">
        <f>"B000"</f>
        <v>B000</v>
      </c>
      <c r="E318" s="3" t="str">
        <f>"Black"</f>
        <v>Black</v>
      </c>
      <c r="F318" s="3" t="str">
        <f>"41.5"</f>
        <v>41.5</v>
      </c>
      <c r="G318" s="11"/>
      <c r="H318" s="4">
        <v>81.400000000000006</v>
      </c>
      <c r="I318" s="4">
        <v>179</v>
      </c>
      <c r="J318" s="5">
        <f>SUM(G318*H318)</f>
        <v>0</v>
      </c>
      <c r="K318" s="20">
        <f>SUM(J318*0.84)</f>
        <v>0</v>
      </c>
    </row>
    <row r="319" spans="1:11" x14ac:dyDescent="0.25">
      <c r="A319" s="19"/>
      <c r="B319" s="3" t="str">
        <f>"Y100392"</f>
        <v>Y100392</v>
      </c>
      <c r="C319" s="3" t="str">
        <f>"LOCKIE WOMAN SHOES BLACK SOLE"</f>
        <v>LOCKIE WOMAN SHOES BLACK SOLE</v>
      </c>
      <c r="D319" s="3" t="str">
        <f>"B000"</f>
        <v>B000</v>
      </c>
      <c r="E319" s="3" t="str">
        <f>"Black"</f>
        <v>Black</v>
      </c>
      <c r="F319" s="3" t="str">
        <f>"42"</f>
        <v>42</v>
      </c>
      <c r="G319" s="11"/>
      <c r="H319" s="4">
        <v>81.400000000000006</v>
      </c>
      <c r="I319" s="4">
        <v>179</v>
      </c>
      <c r="J319" s="5">
        <f>SUM(G319*H319)</f>
        <v>0</v>
      </c>
      <c r="K319" s="20">
        <f>SUM(J319*0.84)</f>
        <v>0</v>
      </c>
    </row>
    <row r="320" spans="1:11" ht="15.75" thickBot="1" x14ac:dyDescent="0.3">
      <c r="A320" s="21"/>
      <c r="B320" s="22" t="str">
        <f>"Y100392"</f>
        <v>Y100392</v>
      </c>
      <c r="C320" s="22" t="str">
        <f>"LOCKIE WOMAN SHOES BLACK SOLE"</f>
        <v>LOCKIE WOMAN SHOES BLACK SOLE</v>
      </c>
      <c r="D320" s="22" t="str">
        <f>"B000"</f>
        <v>B000</v>
      </c>
      <c r="E320" s="22" t="str">
        <f>"Black"</f>
        <v>Black</v>
      </c>
      <c r="F320" s="22" t="str">
        <f>"42.5"</f>
        <v>42.5</v>
      </c>
      <c r="G320" s="23"/>
      <c r="H320" s="24">
        <v>81.400000000000006</v>
      </c>
      <c r="I320" s="24">
        <v>179</v>
      </c>
      <c r="J320" s="25">
        <f>SUM(G320*H320)</f>
        <v>0</v>
      </c>
      <c r="K320" s="26">
        <f>SUM(J320*0.84)</f>
        <v>0</v>
      </c>
    </row>
    <row r="321" spans="1:11" x14ac:dyDescent="0.25">
      <c r="A321" s="13"/>
      <c r="B321" s="14" t="str">
        <f>"Y100393"</f>
        <v>Y100393</v>
      </c>
      <c r="C321" s="14" t="str">
        <f>"LOCKIE WOMAN SHOES RED SOLE"</f>
        <v>LOCKIE WOMAN SHOES RED SOLE</v>
      </c>
      <c r="D321" s="14" t="str">
        <f>"W148"</f>
        <v>W148</v>
      </c>
      <c r="E321" s="14" t="str">
        <f>"Off White"</f>
        <v>Off White</v>
      </c>
      <c r="F321" s="14" t="str">
        <f>"36"</f>
        <v>36</v>
      </c>
      <c r="G321" s="15"/>
      <c r="H321" s="16">
        <v>81.400000000000006</v>
      </c>
      <c r="I321" s="16">
        <v>179</v>
      </c>
      <c r="J321" s="17">
        <f>SUM(G321*H321)</f>
        <v>0</v>
      </c>
      <c r="K321" s="18">
        <f>SUM(J321*0.84)</f>
        <v>0</v>
      </c>
    </row>
    <row r="322" spans="1:11" x14ac:dyDescent="0.25">
      <c r="A322" s="19"/>
      <c r="B322" s="3" t="str">
        <f>"Y100393"</f>
        <v>Y100393</v>
      </c>
      <c r="C322" s="3" t="str">
        <f>"LOCKIE WOMAN SHOES RED SOLE"</f>
        <v>LOCKIE WOMAN SHOES RED SOLE</v>
      </c>
      <c r="D322" s="3" t="str">
        <f>"W148"</f>
        <v>W148</v>
      </c>
      <c r="E322" s="3" t="str">
        <f>"Off White"</f>
        <v>Off White</v>
      </c>
      <c r="F322" s="3" t="str">
        <f>"36.5"</f>
        <v>36.5</v>
      </c>
      <c r="G322" s="11"/>
      <c r="H322" s="4">
        <v>81.400000000000006</v>
      </c>
      <c r="I322" s="4">
        <v>179</v>
      </c>
      <c r="J322" s="5">
        <f>SUM(G322*H322)</f>
        <v>0</v>
      </c>
      <c r="K322" s="20">
        <f>SUM(J322*0.84)</f>
        <v>0</v>
      </c>
    </row>
    <row r="323" spans="1:11" x14ac:dyDescent="0.25">
      <c r="A323" s="19"/>
      <c r="B323" s="3" t="str">
        <f>"Y100393"</f>
        <v>Y100393</v>
      </c>
      <c r="C323" s="3" t="str">
        <f>"LOCKIE WOMAN SHOES RED SOLE"</f>
        <v>LOCKIE WOMAN SHOES RED SOLE</v>
      </c>
      <c r="D323" s="3" t="str">
        <f>"W148"</f>
        <v>W148</v>
      </c>
      <c r="E323" s="3" t="str">
        <f>"Off White"</f>
        <v>Off White</v>
      </c>
      <c r="F323" s="3" t="str">
        <f>"37"</f>
        <v>37</v>
      </c>
      <c r="G323" s="11"/>
      <c r="H323" s="4">
        <v>81.400000000000006</v>
      </c>
      <c r="I323" s="4">
        <v>179</v>
      </c>
      <c r="J323" s="5">
        <f>SUM(G323*H323)</f>
        <v>0</v>
      </c>
      <c r="K323" s="20">
        <f>SUM(J323*0.84)</f>
        <v>0</v>
      </c>
    </row>
    <row r="324" spans="1:11" x14ac:dyDescent="0.25">
      <c r="A324" s="19"/>
      <c r="B324" s="3" t="str">
        <f>"Y100393"</f>
        <v>Y100393</v>
      </c>
      <c r="C324" s="3" t="str">
        <f>"LOCKIE WOMAN SHOES RED SOLE"</f>
        <v>LOCKIE WOMAN SHOES RED SOLE</v>
      </c>
      <c r="D324" s="3" t="str">
        <f>"W148"</f>
        <v>W148</v>
      </c>
      <c r="E324" s="3" t="str">
        <f>"Off White"</f>
        <v>Off White</v>
      </c>
      <c r="F324" s="3" t="str">
        <f>"37.5"</f>
        <v>37.5</v>
      </c>
      <c r="G324" s="11"/>
      <c r="H324" s="4">
        <v>81.400000000000006</v>
      </c>
      <c r="I324" s="4">
        <v>179</v>
      </c>
      <c r="J324" s="5">
        <f>SUM(G324*H324)</f>
        <v>0</v>
      </c>
      <c r="K324" s="20">
        <f>SUM(J324*0.84)</f>
        <v>0</v>
      </c>
    </row>
    <row r="325" spans="1:11" x14ac:dyDescent="0.25">
      <c r="A325" s="19"/>
      <c r="B325" s="3" t="str">
        <f>"Y100393"</f>
        <v>Y100393</v>
      </c>
      <c r="C325" s="3" t="str">
        <f>"LOCKIE WOMAN SHOES RED SOLE"</f>
        <v>LOCKIE WOMAN SHOES RED SOLE</v>
      </c>
      <c r="D325" s="3" t="str">
        <f>"W148"</f>
        <v>W148</v>
      </c>
      <c r="E325" s="3" t="str">
        <f>"Off White"</f>
        <v>Off White</v>
      </c>
      <c r="F325" s="3" t="str">
        <f>"38"</f>
        <v>38</v>
      </c>
      <c r="G325" s="11"/>
      <c r="H325" s="4">
        <v>81.400000000000006</v>
      </c>
      <c r="I325" s="4">
        <v>179</v>
      </c>
      <c r="J325" s="5">
        <f>SUM(G325*H325)</f>
        <v>0</v>
      </c>
      <c r="K325" s="20">
        <f>SUM(J325*0.84)</f>
        <v>0</v>
      </c>
    </row>
    <row r="326" spans="1:11" x14ac:dyDescent="0.25">
      <c r="A326" s="19"/>
      <c r="B326" s="3" t="str">
        <f>"Y100393"</f>
        <v>Y100393</v>
      </c>
      <c r="C326" s="3" t="str">
        <f>"LOCKIE WOMAN SHOES RED SOLE"</f>
        <v>LOCKIE WOMAN SHOES RED SOLE</v>
      </c>
      <c r="D326" s="3" t="str">
        <f>"W148"</f>
        <v>W148</v>
      </c>
      <c r="E326" s="3" t="str">
        <f>"Off White"</f>
        <v>Off White</v>
      </c>
      <c r="F326" s="3" t="str">
        <f>"38.5"</f>
        <v>38.5</v>
      </c>
      <c r="G326" s="11"/>
      <c r="H326" s="4">
        <v>81.400000000000006</v>
      </c>
      <c r="I326" s="4">
        <v>179</v>
      </c>
      <c r="J326" s="5">
        <f>SUM(G326*H326)</f>
        <v>0</v>
      </c>
      <c r="K326" s="20">
        <f>SUM(J326*0.84)</f>
        <v>0</v>
      </c>
    </row>
    <row r="327" spans="1:11" x14ac:dyDescent="0.25">
      <c r="A327" s="19"/>
      <c r="B327" s="3" t="str">
        <f>"Y100393"</f>
        <v>Y100393</v>
      </c>
      <c r="C327" s="3" t="str">
        <f>"LOCKIE WOMAN SHOES RED SOLE"</f>
        <v>LOCKIE WOMAN SHOES RED SOLE</v>
      </c>
      <c r="D327" s="3" t="str">
        <f>"W148"</f>
        <v>W148</v>
      </c>
      <c r="E327" s="3" t="str">
        <f>"Off White"</f>
        <v>Off White</v>
      </c>
      <c r="F327" s="3" t="str">
        <f>"39"</f>
        <v>39</v>
      </c>
      <c r="G327" s="11"/>
      <c r="H327" s="4">
        <v>81.400000000000006</v>
      </c>
      <c r="I327" s="4">
        <v>179</v>
      </c>
      <c r="J327" s="5">
        <f>SUM(G327*H327)</f>
        <v>0</v>
      </c>
      <c r="K327" s="20">
        <f>SUM(J327*0.84)</f>
        <v>0</v>
      </c>
    </row>
    <row r="328" spans="1:11" x14ac:dyDescent="0.25">
      <c r="A328" s="19"/>
      <c r="B328" s="3" t="str">
        <f>"Y100393"</f>
        <v>Y100393</v>
      </c>
      <c r="C328" s="3" t="str">
        <f>"LOCKIE WOMAN SHOES RED SOLE"</f>
        <v>LOCKIE WOMAN SHOES RED SOLE</v>
      </c>
      <c r="D328" s="3" t="str">
        <f>"W148"</f>
        <v>W148</v>
      </c>
      <c r="E328" s="3" t="str">
        <f>"Off White"</f>
        <v>Off White</v>
      </c>
      <c r="F328" s="3" t="str">
        <f>"39.5"</f>
        <v>39.5</v>
      </c>
      <c r="G328" s="11"/>
      <c r="H328" s="4">
        <v>81.400000000000006</v>
      </c>
      <c r="I328" s="4">
        <v>179</v>
      </c>
      <c r="J328" s="5">
        <f>SUM(G328*H328)</f>
        <v>0</v>
      </c>
      <c r="K328" s="20">
        <f>SUM(J328*0.84)</f>
        <v>0</v>
      </c>
    </row>
    <row r="329" spans="1:11" x14ac:dyDescent="0.25">
      <c r="A329" s="19"/>
      <c r="B329" s="3" t="str">
        <f>"Y100393"</f>
        <v>Y100393</v>
      </c>
      <c r="C329" s="3" t="str">
        <f>"LOCKIE WOMAN SHOES RED SOLE"</f>
        <v>LOCKIE WOMAN SHOES RED SOLE</v>
      </c>
      <c r="D329" s="3" t="str">
        <f>"W148"</f>
        <v>W148</v>
      </c>
      <c r="E329" s="3" t="str">
        <f>"Off White"</f>
        <v>Off White</v>
      </c>
      <c r="F329" s="3" t="str">
        <f>"40"</f>
        <v>40</v>
      </c>
      <c r="G329" s="11"/>
      <c r="H329" s="4">
        <v>81.400000000000006</v>
      </c>
      <c r="I329" s="4">
        <v>179</v>
      </c>
      <c r="J329" s="5">
        <f>SUM(G329*H329)</f>
        <v>0</v>
      </c>
      <c r="K329" s="20">
        <f>SUM(J329*0.84)</f>
        <v>0</v>
      </c>
    </row>
    <row r="330" spans="1:11" x14ac:dyDescent="0.25">
      <c r="A330" s="19"/>
      <c r="B330" s="3" t="str">
        <f>"Y100393"</f>
        <v>Y100393</v>
      </c>
      <c r="C330" s="3" t="str">
        <f>"LOCKIE WOMAN SHOES RED SOLE"</f>
        <v>LOCKIE WOMAN SHOES RED SOLE</v>
      </c>
      <c r="D330" s="3" t="str">
        <f>"W148"</f>
        <v>W148</v>
      </c>
      <c r="E330" s="3" t="str">
        <f>"Off White"</f>
        <v>Off White</v>
      </c>
      <c r="F330" s="3" t="str">
        <f>"40.5"</f>
        <v>40.5</v>
      </c>
      <c r="G330" s="11"/>
      <c r="H330" s="4">
        <v>81.400000000000006</v>
      </c>
      <c r="I330" s="4">
        <v>179</v>
      </c>
      <c r="J330" s="5">
        <f>SUM(G330*H330)</f>
        <v>0</v>
      </c>
      <c r="K330" s="20">
        <f>SUM(J330*0.84)</f>
        <v>0</v>
      </c>
    </row>
    <row r="331" spans="1:11" x14ac:dyDescent="0.25">
      <c r="A331" s="19"/>
      <c r="B331" s="3" t="str">
        <f>"Y100393"</f>
        <v>Y100393</v>
      </c>
      <c r="C331" s="3" t="str">
        <f>"LOCKIE WOMAN SHOES RED SOLE"</f>
        <v>LOCKIE WOMAN SHOES RED SOLE</v>
      </c>
      <c r="D331" s="3" t="str">
        <f>"W148"</f>
        <v>W148</v>
      </c>
      <c r="E331" s="3" t="str">
        <f>"Off White"</f>
        <v>Off White</v>
      </c>
      <c r="F331" s="3" t="str">
        <f>"41"</f>
        <v>41</v>
      </c>
      <c r="G331" s="11"/>
      <c r="H331" s="4">
        <v>81.400000000000006</v>
      </c>
      <c r="I331" s="4">
        <v>179</v>
      </c>
      <c r="J331" s="5">
        <f>SUM(G331*H331)</f>
        <v>0</v>
      </c>
      <c r="K331" s="20">
        <f>SUM(J331*0.84)</f>
        <v>0</v>
      </c>
    </row>
    <row r="332" spans="1:11" x14ac:dyDescent="0.25">
      <c r="A332" s="19"/>
      <c r="B332" s="3" t="str">
        <f>"Y100393"</f>
        <v>Y100393</v>
      </c>
      <c r="C332" s="3" t="str">
        <f>"LOCKIE WOMAN SHOES RED SOLE"</f>
        <v>LOCKIE WOMAN SHOES RED SOLE</v>
      </c>
      <c r="D332" s="3" t="str">
        <f>"W148"</f>
        <v>W148</v>
      </c>
      <c r="E332" s="3" t="str">
        <f>"Off White"</f>
        <v>Off White</v>
      </c>
      <c r="F332" s="3" t="str">
        <f>"41.5"</f>
        <v>41.5</v>
      </c>
      <c r="G332" s="11"/>
      <c r="H332" s="4">
        <v>81.400000000000006</v>
      </c>
      <c r="I332" s="4">
        <v>179</v>
      </c>
      <c r="J332" s="5">
        <f>SUM(G332*H332)</f>
        <v>0</v>
      </c>
      <c r="K332" s="20">
        <f>SUM(J332*0.84)</f>
        <v>0</v>
      </c>
    </row>
    <row r="333" spans="1:11" x14ac:dyDescent="0.25">
      <c r="A333" s="19"/>
      <c r="B333" s="3" t="str">
        <f>"Y100393"</f>
        <v>Y100393</v>
      </c>
      <c r="C333" s="3" t="str">
        <f>"LOCKIE WOMAN SHOES RED SOLE"</f>
        <v>LOCKIE WOMAN SHOES RED SOLE</v>
      </c>
      <c r="D333" s="3" t="str">
        <f>"W148"</f>
        <v>W148</v>
      </c>
      <c r="E333" s="3" t="str">
        <f>"Off White"</f>
        <v>Off White</v>
      </c>
      <c r="F333" s="3" t="str">
        <f>"42"</f>
        <v>42</v>
      </c>
      <c r="G333" s="11"/>
      <c r="H333" s="4">
        <v>81.400000000000006</v>
      </c>
      <c r="I333" s="4">
        <v>179</v>
      </c>
      <c r="J333" s="5">
        <f>SUM(G333*H333)</f>
        <v>0</v>
      </c>
      <c r="K333" s="20">
        <f>SUM(J333*0.84)</f>
        <v>0</v>
      </c>
    </row>
    <row r="334" spans="1:11" ht="15.75" thickBot="1" x14ac:dyDescent="0.3">
      <c r="A334" s="21"/>
      <c r="B334" s="22" t="str">
        <f>"Y100393"</f>
        <v>Y100393</v>
      </c>
      <c r="C334" s="22" t="str">
        <f>"LOCKIE WOMAN SHOES RED SOLE"</f>
        <v>LOCKIE WOMAN SHOES RED SOLE</v>
      </c>
      <c r="D334" s="22" t="str">
        <f>"W148"</f>
        <v>W148</v>
      </c>
      <c r="E334" s="22" t="str">
        <f>"Off White"</f>
        <v>Off White</v>
      </c>
      <c r="F334" s="22" t="str">
        <f>"42.5"</f>
        <v>42.5</v>
      </c>
      <c r="G334" s="23"/>
      <c r="H334" s="24">
        <v>81.400000000000006</v>
      </c>
      <c r="I334" s="24">
        <v>179</v>
      </c>
      <c r="J334" s="25">
        <f>SUM(G334*H334)</f>
        <v>0</v>
      </c>
      <c r="K334" s="26">
        <f>SUM(J334*0.84)</f>
        <v>0</v>
      </c>
    </row>
    <row r="335" spans="1:11" x14ac:dyDescent="0.25">
      <c r="A335" s="13"/>
      <c r="B335" s="14" t="str">
        <f>"Y100394"</f>
        <v>Y100394</v>
      </c>
      <c r="C335" s="14" t="str">
        <f>"SPEEDFLY MAN SHOES TURQUOISE SOLE"</f>
        <v>SPEEDFLY MAN SHOES TURQUOISE SOLE</v>
      </c>
      <c r="D335" s="14" t="str">
        <f>"A287"</f>
        <v>A287</v>
      </c>
      <c r="E335" s="14" t="str">
        <f>"Turquoise"</f>
        <v>Turquoise</v>
      </c>
      <c r="F335" s="14" t="str">
        <f>"39"</f>
        <v>39</v>
      </c>
      <c r="G335" s="15"/>
      <c r="H335" s="16">
        <v>85.9</v>
      </c>
      <c r="I335" s="16">
        <v>189</v>
      </c>
      <c r="J335" s="17">
        <f>SUM(G335*H335)</f>
        <v>0</v>
      </c>
      <c r="K335" s="18">
        <f>SUM(J335*0.84)</f>
        <v>0</v>
      </c>
    </row>
    <row r="336" spans="1:11" x14ac:dyDescent="0.25">
      <c r="A336" s="19"/>
      <c r="B336" s="3" t="str">
        <f>"Y100394"</f>
        <v>Y100394</v>
      </c>
      <c r="C336" s="3" t="str">
        <f>"SPEEDFLY MAN SHOES TURQUOISE SOLE"</f>
        <v>SPEEDFLY MAN SHOES TURQUOISE SOLE</v>
      </c>
      <c r="D336" s="3" t="str">
        <f>"A287"</f>
        <v>A287</v>
      </c>
      <c r="E336" s="3" t="str">
        <f>"Turquoise"</f>
        <v>Turquoise</v>
      </c>
      <c r="F336" s="3" t="str">
        <f>"39.5"</f>
        <v>39.5</v>
      </c>
      <c r="G336" s="11"/>
      <c r="H336" s="4">
        <v>85.9</v>
      </c>
      <c r="I336" s="4">
        <v>189</v>
      </c>
      <c r="J336" s="5">
        <f>SUM(G336*H336)</f>
        <v>0</v>
      </c>
      <c r="K336" s="20">
        <f>SUM(J336*0.84)</f>
        <v>0</v>
      </c>
    </row>
    <row r="337" spans="1:11" x14ac:dyDescent="0.25">
      <c r="A337" s="19"/>
      <c r="B337" s="3" t="str">
        <f>"Y100394"</f>
        <v>Y100394</v>
      </c>
      <c r="C337" s="3" t="str">
        <f>"SPEEDFLY MAN SHOES TURQUOISE SOLE"</f>
        <v>SPEEDFLY MAN SHOES TURQUOISE SOLE</v>
      </c>
      <c r="D337" s="3" t="str">
        <f>"A287"</f>
        <v>A287</v>
      </c>
      <c r="E337" s="3" t="str">
        <f>"Turquoise"</f>
        <v>Turquoise</v>
      </c>
      <c r="F337" s="3" t="str">
        <f>"40"</f>
        <v>40</v>
      </c>
      <c r="G337" s="11"/>
      <c r="H337" s="4">
        <v>85.9</v>
      </c>
      <c r="I337" s="4">
        <v>189</v>
      </c>
      <c r="J337" s="5">
        <f>SUM(G337*H337)</f>
        <v>0</v>
      </c>
      <c r="K337" s="20">
        <f>SUM(J337*0.84)</f>
        <v>0</v>
      </c>
    </row>
    <row r="338" spans="1:11" x14ac:dyDescent="0.25">
      <c r="A338" s="19"/>
      <c r="B338" s="3" t="str">
        <f>"Y100394"</f>
        <v>Y100394</v>
      </c>
      <c r="C338" s="3" t="str">
        <f>"SPEEDFLY MAN SHOES TURQUOISE SOLE"</f>
        <v>SPEEDFLY MAN SHOES TURQUOISE SOLE</v>
      </c>
      <c r="D338" s="3" t="str">
        <f>"A287"</f>
        <v>A287</v>
      </c>
      <c r="E338" s="3" t="str">
        <f>"Turquoise"</f>
        <v>Turquoise</v>
      </c>
      <c r="F338" s="3" t="str">
        <f>"40.5"</f>
        <v>40.5</v>
      </c>
      <c r="G338" s="11"/>
      <c r="H338" s="4">
        <v>85.9</v>
      </c>
      <c r="I338" s="4">
        <v>189</v>
      </c>
      <c r="J338" s="5">
        <f>SUM(G338*H338)</f>
        <v>0</v>
      </c>
      <c r="K338" s="20">
        <f>SUM(J338*0.84)</f>
        <v>0</v>
      </c>
    </row>
    <row r="339" spans="1:11" x14ac:dyDescent="0.25">
      <c r="A339" s="19"/>
      <c r="B339" s="3" t="str">
        <f>"Y100394"</f>
        <v>Y100394</v>
      </c>
      <c r="C339" s="3" t="str">
        <f>"SPEEDFLY MAN SHOES TURQUOISE SOLE"</f>
        <v>SPEEDFLY MAN SHOES TURQUOISE SOLE</v>
      </c>
      <c r="D339" s="3" t="str">
        <f>"A287"</f>
        <v>A287</v>
      </c>
      <c r="E339" s="3" t="str">
        <f>"Turquoise"</f>
        <v>Turquoise</v>
      </c>
      <c r="F339" s="3" t="str">
        <f>"41"</f>
        <v>41</v>
      </c>
      <c r="G339" s="11"/>
      <c r="H339" s="4">
        <v>85.9</v>
      </c>
      <c r="I339" s="4">
        <v>189</v>
      </c>
      <c r="J339" s="5">
        <f>SUM(G339*H339)</f>
        <v>0</v>
      </c>
      <c r="K339" s="20">
        <f>SUM(J339*0.84)</f>
        <v>0</v>
      </c>
    </row>
    <row r="340" spans="1:11" x14ac:dyDescent="0.25">
      <c r="A340" s="19"/>
      <c r="B340" s="3" t="str">
        <f>"Y100394"</f>
        <v>Y100394</v>
      </c>
      <c r="C340" s="3" t="str">
        <f>"SPEEDFLY MAN SHOES TURQUOISE SOLE"</f>
        <v>SPEEDFLY MAN SHOES TURQUOISE SOLE</v>
      </c>
      <c r="D340" s="3" t="str">
        <f>"A287"</f>
        <v>A287</v>
      </c>
      <c r="E340" s="3" t="str">
        <f>"Turquoise"</f>
        <v>Turquoise</v>
      </c>
      <c r="F340" s="3" t="str">
        <f>"41.5"</f>
        <v>41.5</v>
      </c>
      <c r="G340" s="11"/>
      <c r="H340" s="4">
        <v>85.9</v>
      </c>
      <c r="I340" s="4">
        <v>189</v>
      </c>
      <c r="J340" s="5">
        <f>SUM(G340*H340)</f>
        <v>0</v>
      </c>
      <c r="K340" s="20">
        <f>SUM(J340*0.84)</f>
        <v>0</v>
      </c>
    </row>
    <row r="341" spans="1:11" x14ac:dyDescent="0.25">
      <c r="A341" s="19"/>
      <c r="B341" s="3" t="str">
        <f>"Y100394"</f>
        <v>Y100394</v>
      </c>
      <c r="C341" s="3" t="str">
        <f>"SPEEDFLY MAN SHOES TURQUOISE SOLE"</f>
        <v>SPEEDFLY MAN SHOES TURQUOISE SOLE</v>
      </c>
      <c r="D341" s="3" t="str">
        <f>"A287"</f>
        <v>A287</v>
      </c>
      <c r="E341" s="3" t="str">
        <f>"Turquoise"</f>
        <v>Turquoise</v>
      </c>
      <c r="F341" s="3" t="str">
        <f>"42"</f>
        <v>42</v>
      </c>
      <c r="G341" s="11"/>
      <c r="H341" s="4">
        <v>85.9</v>
      </c>
      <c r="I341" s="4">
        <v>189</v>
      </c>
      <c r="J341" s="5">
        <f>SUM(G341*H341)</f>
        <v>0</v>
      </c>
      <c r="K341" s="20">
        <f>SUM(J341*0.84)</f>
        <v>0</v>
      </c>
    </row>
    <row r="342" spans="1:11" x14ac:dyDescent="0.25">
      <c r="A342" s="19"/>
      <c r="B342" s="3" t="str">
        <f>"Y100394"</f>
        <v>Y100394</v>
      </c>
      <c r="C342" s="3" t="str">
        <f>"SPEEDFLY MAN SHOES TURQUOISE SOLE"</f>
        <v>SPEEDFLY MAN SHOES TURQUOISE SOLE</v>
      </c>
      <c r="D342" s="3" t="str">
        <f>"A287"</f>
        <v>A287</v>
      </c>
      <c r="E342" s="3" t="str">
        <f>"Turquoise"</f>
        <v>Turquoise</v>
      </c>
      <c r="F342" s="3" t="str">
        <f>"42.5"</f>
        <v>42.5</v>
      </c>
      <c r="G342" s="11"/>
      <c r="H342" s="4">
        <v>85.9</v>
      </c>
      <c r="I342" s="4">
        <v>189</v>
      </c>
      <c r="J342" s="5">
        <f>SUM(G342*H342)</f>
        <v>0</v>
      </c>
      <c r="K342" s="20">
        <f>SUM(J342*0.84)</f>
        <v>0</v>
      </c>
    </row>
    <row r="343" spans="1:11" x14ac:dyDescent="0.25">
      <c r="A343" s="19"/>
      <c r="B343" s="3" t="str">
        <f>"Y100394"</f>
        <v>Y100394</v>
      </c>
      <c r="C343" s="3" t="str">
        <f>"SPEEDFLY MAN SHOES TURQUOISE SOLE"</f>
        <v>SPEEDFLY MAN SHOES TURQUOISE SOLE</v>
      </c>
      <c r="D343" s="3" t="str">
        <f>"A287"</f>
        <v>A287</v>
      </c>
      <c r="E343" s="3" t="str">
        <f>"Turquoise"</f>
        <v>Turquoise</v>
      </c>
      <c r="F343" s="3" t="str">
        <f>"43"</f>
        <v>43</v>
      </c>
      <c r="G343" s="11"/>
      <c r="H343" s="4">
        <v>85.9</v>
      </c>
      <c r="I343" s="4">
        <v>189</v>
      </c>
      <c r="J343" s="5">
        <f>SUM(G343*H343)</f>
        <v>0</v>
      </c>
      <c r="K343" s="20">
        <f>SUM(J343*0.84)</f>
        <v>0</v>
      </c>
    </row>
    <row r="344" spans="1:11" x14ac:dyDescent="0.25">
      <c r="A344" s="19"/>
      <c r="B344" s="3" t="str">
        <f>"Y100394"</f>
        <v>Y100394</v>
      </c>
      <c r="C344" s="3" t="str">
        <f>"SPEEDFLY MAN SHOES TURQUOISE SOLE"</f>
        <v>SPEEDFLY MAN SHOES TURQUOISE SOLE</v>
      </c>
      <c r="D344" s="3" t="str">
        <f>"A287"</f>
        <v>A287</v>
      </c>
      <c r="E344" s="3" t="str">
        <f>"Turquoise"</f>
        <v>Turquoise</v>
      </c>
      <c r="F344" s="3" t="str">
        <f>"43.5"</f>
        <v>43.5</v>
      </c>
      <c r="G344" s="11"/>
      <c r="H344" s="4">
        <v>85.9</v>
      </c>
      <c r="I344" s="4">
        <v>189</v>
      </c>
      <c r="J344" s="5">
        <f>SUM(G344*H344)</f>
        <v>0</v>
      </c>
      <c r="K344" s="20">
        <f>SUM(J344*0.84)</f>
        <v>0</v>
      </c>
    </row>
    <row r="345" spans="1:11" x14ac:dyDescent="0.25">
      <c r="A345" s="19"/>
      <c r="B345" s="3" t="str">
        <f>"Y100394"</f>
        <v>Y100394</v>
      </c>
      <c r="C345" s="3" t="str">
        <f>"SPEEDFLY MAN SHOES TURQUOISE SOLE"</f>
        <v>SPEEDFLY MAN SHOES TURQUOISE SOLE</v>
      </c>
      <c r="D345" s="3" t="str">
        <f>"A287"</f>
        <v>A287</v>
      </c>
      <c r="E345" s="3" t="str">
        <f>"Turquoise"</f>
        <v>Turquoise</v>
      </c>
      <c r="F345" s="3" t="str">
        <f>"44"</f>
        <v>44</v>
      </c>
      <c r="G345" s="11"/>
      <c r="H345" s="4">
        <v>85.9</v>
      </c>
      <c r="I345" s="4">
        <v>189</v>
      </c>
      <c r="J345" s="5">
        <f>SUM(G345*H345)</f>
        <v>0</v>
      </c>
      <c r="K345" s="20">
        <f>SUM(J345*0.84)</f>
        <v>0</v>
      </c>
    </row>
    <row r="346" spans="1:11" x14ac:dyDescent="0.25">
      <c r="A346" s="19"/>
      <c r="B346" s="3" t="str">
        <f>"Y100394"</f>
        <v>Y100394</v>
      </c>
      <c r="C346" s="3" t="str">
        <f>"SPEEDFLY MAN SHOES TURQUOISE SOLE"</f>
        <v>SPEEDFLY MAN SHOES TURQUOISE SOLE</v>
      </c>
      <c r="D346" s="3" t="str">
        <f>"A287"</f>
        <v>A287</v>
      </c>
      <c r="E346" s="3" t="str">
        <f>"Turquoise"</f>
        <v>Turquoise</v>
      </c>
      <c r="F346" s="3" t="str">
        <f>"44.5"</f>
        <v>44.5</v>
      </c>
      <c r="G346" s="11"/>
      <c r="H346" s="4">
        <v>85.9</v>
      </c>
      <c r="I346" s="4">
        <v>189</v>
      </c>
      <c r="J346" s="5">
        <f>SUM(G346*H346)</f>
        <v>0</v>
      </c>
      <c r="K346" s="20">
        <f>SUM(J346*0.84)</f>
        <v>0</v>
      </c>
    </row>
    <row r="347" spans="1:11" x14ac:dyDescent="0.25">
      <c r="A347" s="19"/>
      <c r="B347" s="3" t="str">
        <f>"Y100394"</f>
        <v>Y100394</v>
      </c>
      <c r="C347" s="3" t="str">
        <f>"SPEEDFLY MAN SHOES TURQUOISE SOLE"</f>
        <v>SPEEDFLY MAN SHOES TURQUOISE SOLE</v>
      </c>
      <c r="D347" s="3" t="str">
        <f>"A287"</f>
        <v>A287</v>
      </c>
      <c r="E347" s="3" t="str">
        <f>"Turquoise"</f>
        <v>Turquoise</v>
      </c>
      <c r="F347" s="3" t="str">
        <f>"45"</f>
        <v>45</v>
      </c>
      <c r="G347" s="11"/>
      <c r="H347" s="4">
        <v>85.9</v>
      </c>
      <c r="I347" s="4">
        <v>189</v>
      </c>
      <c r="J347" s="5">
        <f>SUM(G347*H347)</f>
        <v>0</v>
      </c>
      <c r="K347" s="20">
        <f>SUM(J347*0.84)</f>
        <v>0</v>
      </c>
    </row>
    <row r="348" spans="1:11" x14ac:dyDescent="0.25">
      <c r="A348" s="19"/>
      <c r="B348" s="3" t="str">
        <f>"Y100394"</f>
        <v>Y100394</v>
      </c>
      <c r="C348" s="3" t="str">
        <f>"SPEEDFLY MAN SHOES TURQUOISE SOLE"</f>
        <v>SPEEDFLY MAN SHOES TURQUOISE SOLE</v>
      </c>
      <c r="D348" s="3" t="str">
        <f>"A287"</f>
        <v>A287</v>
      </c>
      <c r="E348" s="3" t="str">
        <f>"Turquoise"</f>
        <v>Turquoise</v>
      </c>
      <c r="F348" s="3" t="str">
        <f>"45.5"</f>
        <v>45.5</v>
      </c>
      <c r="G348" s="11"/>
      <c r="H348" s="4">
        <v>85.9</v>
      </c>
      <c r="I348" s="4">
        <v>189</v>
      </c>
      <c r="J348" s="5">
        <f>SUM(G348*H348)</f>
        <v>0</v>
      </c>
      <c r="K348" s="20">
        <f>SUM(J348*0.84)</f>
        <v>0</v>
      </c>
    </row>
    <row r="349" spans="1:11" x14ac:dyDescent="0.25">
      <c r="A349" s="19"/>
      <c r="B349" s="3" t="str">
        <f>"Y100394"</f>
        <v>Y100394</v>
      </c>
      <c r="C349" s="3" t="str">
        <f>"SPEEDFLY MAN SHOES TURQUOISE SOLE"</f>
        <v>SPEEDFLY MAN SHOES TURQUOISE SOLE</v>
      </c>
      <c r="D349" s="3" t="str">
        <f>"A287"</f>
        <v>A287</v>
      </c>
      <c r="E349" s="3" t="str">
        <f>"Turquoise"</f>
        <v>Turquoise</v>
      </c>
      <c r="F349" s="3" t="str">
        <f>"46"</f>
        <v>46</v>
      </c>
      <c r="G349" s="11"/>
      <c r="H349" s="4">
        <v>85.9</v>
      </c>
      <c r="I349" s="4">
        <v>189</v>
      </c>
      <c r="J349" s="5">
        <f>SUM(G349*H349)</f>
        <v>0</v>
      </c>
      <c r="K349" s="20">
        <f>SUM(J349*0.84)</f>
        <v>0</v>
      </c>
    </row>
    <row r="350" spans="1:11" x14ac:dyDescent="0.25">
      <c r="A350" s="19"/>
      <c r="B350" s="3" t="str">
        <f>"Y100394"</f>
        <v>Y100394</v>
      </c>
      <c r="C350" s="3" t="str">
        <f>"SPEEDFLY MAN SHOES TURQUOISE SOLE"</f>
        <v>SPEEDFLY MAN SHOES TURQUOISE SOLE</v>
      </c>
      <c r="D350" s="3" t="str">
        <f>"A287"</f>
        <v>A287</v>
      </c>
      <c r="E350" s="3" t="str">
        <f>"Turquoise"</f>
        <v>Turquoise</v>
      </c>
      <c r="F350" s="3" t="str">
        <f>"46.5"</f>
        <v>46.5</v>
      </c>
      <c r="G350" s="11"/>
      <c r="H350" s="4">
        <v>85.9</v>
      </c>
      <c r="I350" s="4">
        <v>189</v>
      </c>
      <c r="J350" s="5">
        <f>SUM(G350*H350)</f>
        <v>0</v>
      </c>
      <c r="K350" s="20">
        <f>SUM(J350*0.84)</f>
        <v>0</v>
      </c>
    </row>
    <row r="351" spans="1:11" x14ac:dyDescent="0.25">
      <c r="A351" s="19"/>
      <c r="B351" s="3" t="str">
        <f>"Y100394"</f>
        <v>Y100394</v>
      </c>
      <c r="C351" s="3" t="str">
        <f>"SPEEDFLY MAN SHOES TURQUOISE SOLE"</f>
        <v>SPEEDFLY MAN SHOES TURQUOISE SOLE</v>
      </c>
      <c r="D351" s="3" t="str">
        <f>"A287"</f>
        <v>A287</v>
      </c>
      <c r="E351" s="3" t="str">
        <f>"Turquoise"</f>
        <v>Turquoise</v>
      </c>
      <c r="F351" s="3" t="str">
        <f>"47"</f>
        <v>47</v>
      </c>
      <c r="G351" s="11"/>
      <c r="H351" s="4">
        <v>85.9</v>
      </c>
      <c r="I351" s="4">
        <v>189</v>
      </c>
      <c r="J351" s="5">
        <f>SUM(G351*H351)</f>
        <v>0</v>
      </c>
      <c r="K351" s="20">
        <f>SUM(J351*0.84)</f>
        <v>0</v>
      </c>
    </row>
    <row r="352" spans="1:11" x14ac:dyDescent="0.25">
      <c r="A352" s="19"/>
      <c r="B352" s="3" t="str">
        <f>"Y100394"</f>
        <v>Y100394</v>
      </c>
      <c r="C352" s="3" t="str">
        <f>"SPEEDFLY MAN SHOES TURQUOISE SOLE"</f>
        <v>SPEEDFLY MAN SHOES TURQUOISE SOLE</v>
      </c>
      <c r="D352" s="3" t="str">
        <f>"A287"</f>
        <v>A287</v>
      </c>
      <c r="E352" s="3" t="str">
        <f>"Turquoise"</f>
        <v>Turquoise</v>
      </c>
      <c r="F352" s="3" t="str">
        <f>"47.5"</f>
        <v>47.5</v>
      </c>
      <c r="G352" s="11"/>
      <c r="H352" s="4">
        <v>85.9</v>
      </c>
      <c r="I352" s="4">
        <v>189</v>
      </c>
      <c r="J352" s="5">
        <f>SUM(G352*H352)</f>
        <v>0</v>
      </c>
      <c r="K352" s="20">
        <f>SUM(J352*0.84)</f>
        <v>0</v>
      </c>
    </row>
    <row r="353" spans="1:11" ht="15.75" thickBot="1" x14ac:dyDescent="0.3">
      <c r="A353" s="21"/>
      <c r="B353" s="22" t="str">
        <f>"Y100394"</f>
        <v>Y100394</v>
      </c>
      <c r="C353" s="22" t="str">
        <f>"SPEEDFLY MAN SHOES TURQUOISE SOLE"</f>
        <v>SPEEDFLY MAN SHOES TURQUOISE SOLE</v>
      </c>
      <c r="D353" s="22" t="str">
        <f>"A287"</f>
        <v>A287</v>
      </c>
      <c r="E353" s="22" t="str">
        <f>"Turquoise"</f>
        <v>Turquoise</v>
      </c>
      <c r="F353" s="22" t="str">
        <f>"48"</f>
        <v>48</v>
      </c>
      <c r="G353" s="23"/>
      <c r="H353" s="24">
        <v>85.9</v>
      </c>
      <c r="I353" s="24">
        <v>189</v>
      </c>
      <c r="J353" s="25">
        <f>SUM(G353*H353)</f>
        <v>0</v>
      </c>
      <c r="K353" s="26">
        <f>SUM(J353*0.84)</f>
        <v>0</v>
      </c>
    </row>
    <row r="354" spans="1:11" x14ac:dyDescent="0.25">
      <c r="A354" s="13"/>
      <c r="B354" s="14" t="str">
        <f>"Y100394"</f>
        <v>Y100394</v>
      </c>
      <c r="C354" s="14" t="str">
        <f>"SPEEDFLY MAN SHOES TURQUOISE SOLE"</f>
        <v>SPEEDFLY MAN SHOES TURQUOISE SOLE</v>
      </c>
      <c r="D354" s="14" t="str">
        <f>"W000"</f>
        <v>W000</v>
      </c>
      <c r="E354" s="14" t="str">
        <f>"White"</f>
        <v>White</v>
      </c>
      <c r="F354" s="14" t="str">
        <f>"39"</f>
        <v>39</v>
      </c>
      <c r="G354" s="15"/>
      <c r="H354" s="16">
        <v>85.9</v>
      </c>
      <c r="I354" s="16">
        <v>189</v>
      </c>
      <c r="J354" s="17">
        <f>SUM(G354*H354)</f>
        <v>0</v>
      </c>
      <c r="K354" s="18">
        <f>SUM(J354*0.84)</f>
        <v>0</v>
      </c>
    </row>
    <row r="355" spans="1:11" x14ac:dyDescent="0.25">
      <c r="A355" s="19"/>
      <c r="B355" s="3" t="str">
        <f>"Y100394"</f>
        <v>Y100394</v>
      </c>
      <c r="C355" s="3" t="str">
        <f>"SPEEDFLY MAN SHOES TURQUOISE SOLE"</f>
        <v>SPEEDFLY MAN SHOES TURQUOISE SOLE</v>
      </c>
      <c r="D355" s="3" t="str">
        <f>"W000"</f>
        <v>W000</v>
      </c>
      <c r="E355" s="3" t="str">
        <f>"White"</f>
        <v>White</v>
      </c>
      <c r="F355" s="3" t="str">
        <f>"39.5"</f>
        <v>39.5</v>
      </c>
      <c r="G355" s="11"/>
      <c r="H355" s="4">
        <v>85.9</v>
      </c>
      <c r="I355" s="4">
        <v>189</v>
      </c>
      <c r="J355" s="5">
        <f>SUM(G355*H355)</f>
        <v>0</v>
      </c>
      <c r="K355" s="20">
        <f>SUM(J355*0.84)</f>
        <v>0</v>
      </c>
    </row>
    <row r="356" spans="1:11" x14ac:dyDescent="0.25">
      <c r="A356" s="19"/>
      <c r="B356" s="3" t="str">
        <f>"Y100394"</f>
        <v>Y100394</v>
      </c>
      <c r="C356" s="3" t="str">
        <f>"SPEEDFLY MAN SHOES TURQUOISE SOLE"</f>
        <v>SPEEDFLY MAN SHOES TURQUOISE SOLE</v>
      </c>
      <c r="D356" s="3" t="str">
        <f>"W000"</f>
        <v>W000</v>
      </c>
      <c r="E356" s="3" t="str">
        <f>"White"</f>
        <v>White</v>
      </c>
      <c r="F356" s="3" t="str">
        <f>"40"</f>
        <v>40</v>
      </c>
      <c r="G356" s="11"/>
      <c r="H356" s="4">
        <v>85.9</v>
      </c>
      <c r="I356" s="4">
        <v>189</v>
      </c>
      <c r="J356" s="5">
        <f>SUM(G356*H356)</f>
        <v>0</v>
      </c>
      <c r="K356" s="20">
        <f>SUM(J356*0.84)</f>
        <v>0</v>
      </c>
    </row>
    <row r="357" spans="1:11" x14ac:dyDescent="0.25">
      <c r="A357" s="19"/>
      <c r="B357" s="3" t="str">
        <f>"Y100394"</f>
        <v>Y100394</v>
      </c>
      <c r="C357" s="3" t="str">
        <f>"SPEEDFLY MAN SHOES TURQUOISE SOLE"</f>
        <v>SPEEDFLY MAN SHOES TURQUOISE SOLE</v>
      </c>
      <c r="D357" s="3" t="str">
        <f>"W000"</f>
        <v>W000</v>
      </c>
      <c r="E357" s="3" t="str">
        <f>"White"</f>
        <v>White</v>
      </c>
      <c r="F357" s="3" t="str">
        <f>"40.5"</f>
        <v>40.5</v>
      </c>
      <c r="G357" s="11"/>
      <c r="H357" s="4">
        <v>85.9</v>
      </c>
      <c r="I357" s="4">
        <v>189</v>
      </c>
      <c r="J357" s="5">
        <f>SUM(G357*H357)</f>
        <v>0</v>
      </c>
      <c r="K357" s="20">
        <f>SUM(J357*0.84)</f>
        <v>0</v>
      </c>
    </row>
    <row r="358" spans="1:11" x14ac:dyDescent="0.25">
      <c r="A358" s="19"/>
      <c r="B358" s="3" t="str">
        <f>"Y100394"</f>
        <v>Y100394</v>
      </c>
      <c r="C358" s="3" t="str">
        <f>"SPEEDFLY MAN SHOES TURQUOISE SOLE"</f>
        <v>SPEEDFLY MAN SHOES TURQUOISE SOLE</v>
      </c>
      <c r="D358" s="3" t="str">
        <f>"W000"</f>
        <v>W000</v>
      </c>
      <c r="E358" s="3" t="str">
        <f>"White"</f>
        <v>White</v>
      </c>
      <c r="F358" s="3" t="str">
        <f>"41"</f>
        <v>41</v>
      </c>
      <c r="G358" s="11"/>
      <c r="H358" s="4">
        <v>85.9</v>
      </c>
      <c r="I358" s="4">
        <v>189</v>
      </c>
      <c r="J358" s="5">
        <f>SUM(G358*H358)</f>
        <v>0</v>
      </c>
      <c r="K358" s="20">
        <f>SUM(J358*0.84)</f>
        <v>0</v>
      </c>
    </row>
    <row r="359" spans="1:11" x14ac:dyDescent="0.25">
      <c r="A359" s="19"/>
      <c r="B359" s="3" t="str">
        <f>"Y100394"</f>
        <v>Y100394</v>
      </c>
      <c r="C359" s="3" t="str">
        <f>"SPEEDFLY MAN SHOES TURQUOISE SOLE"</f>
        <v>SPEEDFLY MAN SHOES TURQUOISE SOLE</v>
      </c>
      <c r="D359" s="3" t="str">
        <f>"W000"</f>
        <v>W000</v>
      </c>
      <c r="E359" s="3" t="str">
        <f>"White"</f>
        <v>White</v>
      </c>
      <c r="F359" s="3" t="str">
        <f>"41.5"</f>
        <v>41.5</v>
      </c>
      <c r="G359" s="11"/>
      <c r="H359" s="4">
        <v>85.9</v>
      </c>
      <c r="I359" s="4">
        <v>189</v>
      </c>
      <c r="J359" s="5">
        <f>SUM(G359*H359)</f>
        <v>0</v>
      </c>
      <c r="K359" s="20">
        <f>SUM(J359*0.84)</f>
        <v>0</v>
      </c>
    </row>
    <row r="360" spans="1:11" x14ac:dyDescent="0.25">
      <c r="A360" s="19"/>
      <c r="B360" s="3" t="str">
        <f>"Y100394"</f>
        <v>Y100394</v>
      </c>
      <c r="C360" s="3" t="str">
        <f>"SPEEDFLY MAN SHOES TURQUOISE SOLE"</f>
        <v>SPEEDFLY MAN SHOES TURQUOISE SOLE</v>
      </c>
      <c r="D360" s="3" t="str">
        <f>"W000"</f>
        <v>W000</v>
      </c>
      <c r="E360" s="3" t="str">
        <f>"White"</f>
        <v>White</v>
      </c>
      <c r="F360" s="3" t="str">
        <f>"42"</f>
        <v>42</v>
      </c>
      <c r="G360" s="11"/>
      <c r="H360" s="4">
        <v>85.9</v>
      </c>
      <c r="I360" s="4">
        <v>189</v>
      </c>
      <c r="J360" s="5">
        <f>SUM(G360*H360)</f>
        <v>0</v>
      </c>
      <c r="K360" s="20">
        <f>SUM(J360*0.84)</f>
        <v>0</v>
      </c>
    </row>
    <row r="361" spans="1:11" x14ac:dyDescent="0.25">
      <c r="A361" s="19"/>
      <c r="B361" s="3" t="str">
        <f>"Y100394"</f>
        <v>Y100394</v>
      </c>
      <c r="C361" s="3" t="str">
        <f>"SPEEDFLY MAN SHOES TURQUOISE SOLE"</f>
        <v>SPEEDFLY MAN SHOES TURQUOISE SOLE</v>
      </c>
      <c r="D361" s="3" t="str">
        <f>"W000"</f>
        <v>W000</v>
      </c>
      <c r="E361" s="3" t="str">
        <f>"White"</f>
        <v>White</v>
      </c>
      <c r="F361" s="3" t="str">
        <f>"42.5"</f>
        <v>42.5</v>
      </c>
      <c r="G361" s="11"/>
      <c r="H361" s="4">
        <v>85.9</v>
      </c>
      <c r="I361" s="4">
        <v>189</v>
      </c>
      <c r="J361" s="5">
        <f>SUM(G361*H361)</f>
        <v>0</v>
      </c>
      <c r="K361" s="20">
        <f>SUM(J361*0.84)</f>
        <v>0</v>
      </c>
    </row>
    <row r="362" spans="1:11" x14ac:dyDescent="0.25">
      <c r="A362" s="19"/>
      <c r="B362" s="3" t="str">
        <f>"Y100394"</f>
        <v>Y100394</v>
      </c>
      <c r="C362" s="3" t="str">
        <f>"SPEEDFLY MAN SHOES TURQUOISE SOLE"</f>
        <v>SPEEDFLY MAN SHOES TURQUOISE SOLE</v>
      </c>
      <c r="D362" s="3" t="str">
        <f>"W000"</f>
        <v>W000</v>
      </c>
      <c r="E362" s="3" t="str">
        <f>"White"</f>
        <v>White</v>
      </c>
      <c r="F362" s="3" t="str">
        <f>"43"</f>
        <v>43</v>
      </c>
      <c r="G362" s="11"/>
      <c r="H362" s="4">
        <v>85.9</v>
      </c>
      <c r="I362" s="4">
        <v>189</v>
      </c>
      <c r="J362" s="5">
        <f>SUM(G362*H362)</f>
        <v>0</v>
      </c>
      <c r="K362" s="20">
        <f>SUM(J362*0.84)</f>
        <v>0</v>
      </c>
    </row>
    <row r="363" spans="1:11" x14ac:dyDescent="0.25">
      <c r="A363" s="19"/>
      <c r="B363" s="3" t="str">
        <f>"Y100394"</f>
        <v>Y100394</v>
      </c>
      <c r="C363" s="3" t="str">
        <f>"SPEEDFLY MAN SHOES TURQUOISE SOLE"</f>
        <v>SPEEDFLY MAN SHOES TURQUOISE SOLE</v>
      </c>
      <c r="D363" s="3" t="str">
        <f>"W000"</f>
        <v>W000</v>
      </c>
      <c r="E363" s="3" t="str">
        <f>"White"</f>
        <v>White</v>
      </c>
      <c r="F363" s="3" t="str">
        <f>"43.5"</f>
        <v>43.5</v>
      </c>
      <c r="G363" s="11"/>
      <c r="H363" s="4">
        <v>85.9</v>
      </c>
      <c r="I363" s="4">
        <v>189</v>
      </c>
      <c r="J363" s="5">
        <f>SUM(G363*H363)</f>
        <v>0</v>
      </c>
      <c r="K363" s="20">
        <f>SUM(J363*0.84)</f>
        <v>0</v>
      </c>
    </row>
    <row r="364" spans="1:11" x14ac:dyDescent="0.25">
      <c r="A364" s="19"/>
      <c r="B364" s="3" t="str">
        <f>"Y100394"</f>
        <v>Y100394</v>
      </c>
      <c r="C364" s="3" t="str">
        <f>"SPEEDFLY MAN SHOES TURQUOISE SOLE"</f>
        <v>SPEEDFLY MAN SHOES TURQUOISE SOLE</v>
      </c>
      <c r="D364" s="3" t="str">
        <f>"W000"</f>
        <v>W000</v>
      </c>
      <c r="E364" s="3" t="str">
        <f>"White"</f>
        <v>White</v>
      </c>
      <c r="F364" s="3" t="str">
        <f>"44"</f>
        <v>44</v>
      </c>
      <c r="G364" s="11"/>
      <c r="H364" s="4">
        <v>85.9</v>
      </c>
      <c r="I364" s="4">
        <v>189</v>
      </c>
      <c r="J364" s="5">
        <f>SUM(G364*H364)</f>
        <v>0</v>
      </c>
      <c r="K364" s="20">
        <f>SUM(J364*0.84)</f>
        <v>0</v>
      </c>
    </row>
    <row r="365" spans="1:11" x14ac:dyDescent="0.25">
      <c r="A365" s="19"/>
      <c r="B365" s="3" t="str">
        <f>"Y100394"</f>
        <v>Y100394</v>
      </c>
      <c r="C365" s="3" t="str">
        <f>"SPEEDFLY MAN SHOES TURQUOISE SOLE"</f>
        <v>SPEEDFLY MAN SHOES TURQUOISE SOLE</v>
      </c>
      <c r="D365" s="3" t="str">
        <f>"W000"</f>
        <v>W000</v>
      </c>
      <c r="E365" s="3" t="str">
        <f>"White"</f>
        <v>White</v>
      </c>
      <c r="F365" s="3" t="str">
        <f>"44.5"</f>
        <v>44.5</v>
      </c>
      <c r="G365" s="11"/>
      <c r="H365" s="4">
        <v>85.9</v>
      </c>
      <c r="I365" s="4">
        <v>189</v>
      </c>
      <c r="J365" s="5">
        <f>SUM(G365*H365)</f>
        <v>0</v>
      </c>
      <c r="K365" s="20">
        <f>SUM(J365*0.84)</f>
        <v>0</v>
      </c>
    </row>
    <row r="366" spans="1:11" x14ac:dyDescent="0.25">
      <c r="A366" s="19"/>
      <c r="B366" s="3" t="str">
        <f>"Y100394"</f>
        <v>Y100394</v>
      </c>
      <c r="C366" s="3" t="str">
        <f>"SPEEDFLY MAN SHOES TURQUOISE SOLE"</f>
        <v>SPEEDFLY MAN SHOES TURQUOISE SOLE</v>
      </c>
      <c r="D366" s="3" t="str">
        <f>"W000"</f>
        <v>W000</v>
      </c>
      <c r="E366" s="3" t="str">
        <f>"White"</f>
        <v>White</v>
      </c>
      <c r="F366" s="3" t="str">
        <f>"45"</f>
        <v>45</v>
      </c>
      <c r="G366" s="11"/>
      <c r="H366" s="4">
        <v>85.9</v>
      </c>
      <c r="I366" s="4">
        <v>189</v>
      </c>
      <c r="J366" s="5">
        <f>SUM(G366*H366)</f>
        <v>0</v>
      </c>
      <c r="K366" s="20">
        <f>SUM(J366*0.84)</f>
        <v>0</v>
      </c>
    </row>
    <row r="367" spans="1:11" x14ac:dyDescent="0.25">
      <c r="A367" s="19"/>
      <c r="B367" s="3" t="str">
        <f>"Y100394"</f>
        <v>Y100394</v>
      </c>
      <c r="C367" s="3" t="str">
        <f>"SPEEDFLY MAN SHOES TURQUOISE SOLE"</f>
        <v>SPEEDFLY MAN SHOES TURQUOISE SOLE</v>
      </c>
      <c r="D367" s="3" t="str">
        <f>"W000"</f>
        <v>W000</v>
      </c>
      <c r="E367" s="3" t="str">
        <f>"White"</f>
        <v>White</v>
      </c>
      <c r="F367" s="3" t="str">
        <f>"45.5"</f>
        <v>45.5</v>
      </c>
      <c r="G367" s="11"/>
      <c r="H367" s="4">
        <v>85.9</v>
      </c>
      <c r="I367" s="4">
        <v>189</v>
      </c>
      <c r="J367" s="5">
        <f>SUM(G367*H367)</f>
        <v>0</v>
      </c>
      <c r="K367" s="20">
        <f>SUM(J367*0.84)</f>
        <v>0</v>
      </c>
    </row>
    <row r="368" spans="1:11" x14ac:dyDescent="0.25">
      <c r="A368" s="19"/>
      <c r="B368" s="3" t="str">
        <f>"Y100394"</f>
        <v>Y100394</v>
      </c>
      <c r="C368" s="3" t="str">
        <f>"SPEEDFLY MAN SHOES TURQUOISE SOLE"</f>
        <v>SPEEDFLY MAN SHOES TURQUOISE SOLE</v>
      </c>
      <c r="D368" s="3" t="str">
        <f>"W000"</f>
        <v>W000</v>
      </c>
      <c r="E368" s="3" t="str">
        <f>"White"</f>
        <v>White</v>
      </c>
      <c r="F368" s="3" t="str">
        <f>"46"</f>
        <v>46</v>
      </c>
      <c r="G368" s="11"/>
      <c r="H368" s="4">
        <v>85.9</v>
      </c>
      <c r="I368" s="4">
        <v>189</v>
      </c>
      <c r="J368" s="5">
        <f>SUM(G368*H368)</f>
        <v>0</v>
      </c>
      <c r="K368" s="20">
        <f>SUM(J368*0.84)</f>
        <v>0</v>
      </c>
    </row>
    <row r="369" spans="1:11" x14ac:dyDescent="0.25">
      <c r="A369" s="19"/>
      <c r="B369" s="3" t="str">
        <f>"Y100394"</f>
        <v>Y100394</v>
      </c>
      <c r="C369" s="3" t="str">
        <f>"SPEEDFLY MAN SHOES TURQUOISE SOLE"</f>
        <v>SPEEDFLY MAN SHOES TURQUOISE SOLE</v>
      </c>
      <c r="D369" s="3" t="str">
        <f>"W000"</f>
        <v>W000</v>
      </c>
      <c r="E369" s="3" t="str">
        <f>"White"</f>
        <v>White</v>
      </c>
      <c r="F369" s="3" t="str">
        <f>"46.5"</f>
        <v>46.5</v>
      </c>
      <c r="G369" s="11"/>
      <c r="H369" s="4">
        <v>85.9</v>
      </c>
      <c r="I369" s="4">
        <v>189</v>
      </c>
      <c r="J369" s="5">
        <f>SUM(G369*H369)</f>
        <v>0</v>
      </c>
      <c r="K369" s="20">
        <f>SUM(J369*0.84)</f>
        <v>0</v>
      </c>
    </row>
    <row r="370" spans="1:11" x14ac:dyDescent="0.25">
      <c r="A370" s="19"/>
      <c r="B370" s="3" t="str">
        <f>"Y100394"</f>
        <v>Y100394</v>
      </c>
      <c r="C370" s="3" t="str">
        <f>"SPEEDFLY MAN SHOES TURQUOISE SOLE"</f>
        <v>SPEEDFLY MAN SHOES TURQUOISE SOLE</v>
      </c>
      <c r="D370" s="3" t="str">
        <f>"W000"</f>
        <v>W000</v>
      </c>
      <c r="E370" s="3" t="str">
        <f>"White"</f>
        <v>White</v>
      </c>
      <c r="F370" s="3" t="str">
        <f>"47"</f>
        <v>47</v>
      </c>
      <c r="G370" s="11"/>
      <c r="H370" s="4">
        <v>85.9</v>
      </c>
      <c r="I370" s="4">
        <v>189</v>
      </c>
      <c r="J370" s="5">
        <f>SUM(G370*H370)</f>
        <v>0</v>
      </c>
      <c r="K370" s="20">
        <f>SUM(J370*0.84)</f>
        <v>0</v>
      </c>
    </row>
    <row r="371" spans="1:11" x14ac:dyDescent="0.25">
      <c r="A371" s="19"/>
      <c r="B371" s="3" t="str">
        <f>"Y100394"</f>
        <v>Y100394</v>
      </c>
      <c r="C371" s="3" t="str">
        <f>"SPEEDFLY MAN SHOES TURQUOISE SOLE"</f>
        <v>SPEEDFLY MAN SHOES TURQUOISE SOLE</v>
      </c>
      <c r="D371" s="3" t="str">
        <f>"W000"</f>
        <v>W000</v>
      </c>
      <c r="E371" s="3" t="str">
        <f>"White"</f>
        <v>White</v>
      </c>
      <c r="F371" s="3" t="str">
        <f>"47.5"</f>
        <v>47.5</v>
      </c>
      <c r="G371" s="11"/>
      <c r="H371" s="4">
        <v>85.9</v>
      </c>
      <c r="I371" s="4">
        <v>189</v>
      </c>
      <c r="J371" s="5">
        <f>SUM(G371*H371)</f>
        <v>0</v>
      </c>
      <c r="K371" s="20">
        <f>SUM(J371*0.84)</f>
        <v>0</v>
      </c>
    </row>
    <row r="372" spans="1:11" ht="15.75" thickBot="1" x14ac:dyDescent="0.3">
      <c r="A372" s="21"/>
      <c r="B372" s="22" t="str">
        <f>"Y100394"</f>
        <v>Y100394</v>
      </c>
      <c r="C372" s="22" t="str">
        <f>"SPEEDFLY MAN SHOES TURQUOISE SOLE"</f>
        <v>SPEEDFLY MAN SHOES TURQUOISE SOLE</v>
      </c>
      <c r="D372" s="22" t="str">
        <f>"W000"</f>
        <v>W000</v>
      </c>
      <c r="E372" s="22" t="str">
        <f>"White"</f>
        <v>White</v>
      </c>
      <c r="F372" s="22" t="str">
        <f>"48"</f>
        <v>48</v>
      </c>
      <c r="G372" s="23"/>
      <c r="H372" s="24">
        <v>85.9</v>
      </c>
      <c r="I372" s="24">
        <v>189</v>
      </c>
      <c r="J372" s="25">
        <f>SUM(G372*H372)</f>
        <v>0</v>
      </c>
      <c r="K372" s="26">
        <f>SUM(J372*0.84)</f>
        <v>0</v>
      </c>
    </row>
    <row r="373" spans="1:11" x14ac:dyDescent="0.25">
      <c r="A373" s="13"/>
      <c r="B373" s="14" t="str">
        <f>"Y100397"</f>
        <v>Y100397</v>
      </c>
      <c r="C373" s="14" t="str">
        <f>"SPEEDFLY WOMAN SHOES TURQUOISE SOLE"</f>
        <v>SPEEDFLY WOMAN SHOES TURQUOISE SOLE</v>
      </c>
      <c r="D373" s="14" t="str">
        <f>"W000"</f>
        <v>W000</v>
      </c>
      <c r="E373" s="14" t="str">
        <f>"White"</f>
        <v>White</v>
      </c>
      <c r="F373" s="14" t="str">
        <f>"36"</f>
        <v>36</v>
      </c>
      <c r="G373" s="15"/>
      <c r="H373" s="16">
        <v>85.9</v>
      </c>
      <c r="I373" s="16">
        <v>189</v>
      </c>
      <c r="J373" s="17">
        <f>SUM(G373*H373)</f>
        <v>0</v>
      </c>
      <c r="K373" s="18">
        <f>SUM(J373*0.84)</f>
        <v>0</v>
      </c>
    </row>
    <row r="374" spans="1:11" x14ac:dyDescent="0.25">
      <c r="A374" s="19"/>
      <c r="B374" s="3" t="str">
        <f>"Y100397"</f>
        <v>Y100397</v>
      </c>
      <c r="C374" s="3" t="str">
        <f>"SPEEDFLY WOMAN SHOES TURQUOISE SOLE"</f>
        <v>SPEEDFLY WOMAN SHOES TURQUOISE SOLE</v>
      </c>
      <c r="D374" s="3" t="str">
        <f>"W000"</f>
        <v>W000</v>
      </c>
      <c r="E374" s="3" t="str">
        <f>"White"</f>
        <v>White</v>
      </c>
      <c r="F374" s="3" t="str">
        <f>"36.5"</f>
        <v>36.5</v>
      </c>
      <c r="G374" s="11"/>
      <c r="H374" s="4">
        <v>85.9</v>
      </c>
      <c r="I374" s="4">
        <v>189</v>
      </c>
      <c r="J374" s="5">
        <f>SUM(G374*H374)</f>
        <v>0</v>
      </c>
      <c r="K374" s="20">
        <f>SUM(J374*0.84)</f>
        <v>0</v>
      </c>
    </row>
    <row r="375" spans="1:11" x14ac:dyDescent="0.25">
      <c r="A375" s="19"/>
      <c r="B375" s="3" t="str">
        <f>"Y100397"</f>
        <v>Y100397</v>
      </c>
      <c r="C375" s="3" t="str">
        <f>"SPEEDFLY WOMAN SHOES TURQUOISE SOLE"</f>
        <v>SPEEDFLY WOMAN SHOES TURQUOISE SOLE</v>
      </c>
      <c r="D375" s="3" t="str">
        <f>"W000"</f>
        <v>W000</v>
      </c>
      <c r="E375" s="3" t="str">
        <f>"White"</f>
        <v>White</v>
      </c>
      <c r="F375" s="3" t="str">
        <f>"37"</f>
        <v>37</v>
      </c>
      <c r="G375" s="11"/>
      <c r="H375" s="4">
        <v>85.9</v>
      </c>
      <c r="I375" s="4">
        <v>189</v>
      </c>
      <c r="J375" s="5">
        <f>SUM(G375*H375)</f>
        <v>0</v>
      </c>
      <c r="K375" s="20">
        <f>SUM(J375*0.84)</f>
        <v>0</v>
      </c>
    </row>
    <row r="376" spans="1:11" x14ac:dyDescent="0.25">
      <c r="A376" s="19"/>
      <c r="B376" s="3" t="str">
        <f>"Y100397"</f>
        <v>Y100397</v>
      </c>
      <c r="C376" s="3" t="str">
        <f>"SPEEDFLY WOMAN SHOES TURQUOISE SOLE"</f>
        <v>SPEEDFLY WOMAN SHOES TURQUOISE SOLE</v>
      </c>
      <c r="D376" s="3" t="str">
        <f>"W000"</f>
        <v>W000</v>
      </c>
      <c r="E376" s="3" t="str">
        <f>"White"</f>
        <v>White</v>
      </c>
      <c r="F376" s="3" t="str">
        <f>"37.5"</f>
        <v>37.5</v>
      </c>
      <c r="G376" s="11"/>
      <c r="H376" s="4">
        <v>85.9</v>
      </c>
      <c r="I376" s="4">
        <v>189</v>
      </c>
      <c r="J376" s="5">
        <f>SUM(G376*H376)</f>
        <v>0</v>
      </c>
      <c r="K376" s="20">
        <f>SUM(J376*0.84)</f>
        <v>0</v>
      </c>
    </row>
    <row r="377" spans="1:11" x14ac:dyDescent="0.25">
      <c r="A377" s="19"/>
      <c r="B377" s="3" t="str">
        <f>"Y100397"</f>
        <v>Y100397</v>
      </c>
      <c r="C377" s="3" t="str">
        <f>"SPEEDFLY WOMAN SHOES TURQUOISE SOLE"</f>
        <v>SPEEDFLY WOMAN SHOES TURQUOISE SOLE</v>
      </c>
      <c r="D377" s="3" t="str">
        <f>"W000"</f>
        <v>W000</v>
      </c>
      <c r="E377" s="3" t="str">
        <f>"White"</f>
        <v>White</v>
      </c>
      <c r="F377" s="3" t="str">
        <f>"38"</f>
        <v>38</v>
      </c>
      <c r="G377" s="11"/>
      <c r="H377" s="4">
        <v>85.9</v>
      </c>
      <c r="I377" s="4">
        <v>189</v>
      </c>
      <c r="J377" s="5">
        <f>SUM(G377*H377)</f>
        <v>0</v>
      </c>
      <c r="K377" s="20">
        <f>SUM(J377*0.84)</f>
        <v>0</v>
      </c>
    </row>
    <row r="378" spans="1:11" x14ac:dyDescent="0.25">
      <c r="A378" s="19"/>
      <c r="B378" s="3" t="str">
        <f>"Y100397"</f>
        <v>Y100397</v>
      </c>
      <c r="C378" s="3" t="str">
        <f>"SPEEDFLY WOMAN SHOES TURQUOISE SOLE"</f>
        <v>SPEEDFLY WOMAN SHOES TURQUOISE SOLE</v>
      </c>
      <c r="D378" s="3" t="str">
        <f>"W000"</f>
        <v>W000</v>
      </c>
      <c r="E378" s="3" t="str">
        <f>"White"</f>
        <v>White</v>
      </c>
      <c r="F378" s="3" t="str">
        <f>"38.5"</f>
        <v>38.5</v>
      </c>
      <c r="G378" s="11"/>
      <c r="H378" s="4">
        <v>85.9</v>
      </c>
      <c r="I378" s="4">
        <v>189</v>
      </c>
      <c r="J378" s="5">
        <f>SUM(G378*H378)</f>
        <v>0</v>
      </c>
      <c r="K378" s="20">
        <f>SUM(J378*0.84)</f>
        <v>0</v>
      </c>
    </row>
    <row r="379" spans="1:11" x14ac:dyDescent="0.25">
      <c r="A379" s="19"/>
      <c r="B379" s="3" t="str">
        <f>"Y100397"</f>
        <v>Y100397</v>
      </c>
      <c r="C379" s="3" t="str">
        <f>"SPEEDFLY WOMAN SHOES TURQUOISE SOLE"</f>
        <v>SPEEDFLY WOMAN SHOES TURQUOISE SOLE</v>
      </c>
      <c r="D379" s="3" t="str">
        <f>"W000"</f>
        <v>W000</v>
      </c>
      <c r="E379" s="3" t="str">
        <f>"White"</f>
        <v>White</v>
      </c>
      <c r="F379" s="3" t="str">
        <f>"39"</f>
        <v>39</v>
      </c>
      <c r="G379" s="11"/>
      <c r="H379" s="4">
        <v>85.9</v>
      </c>
      <c r="I379" s="4">
        <v>189</v>
      </c>
      <c r="J379" s="5">
        <f>SUM(G379*H379)</f>
        <v>0</v>
      </c>
      <c r="K379" s="20">
        <f>SUM(J379*0.84)</f>
        <v>0</v>
      </c>
    </row>
    <row r="380" spans="1:11" x14ac:dyDescent="0.25">
      <c r="A380" s="19"/>
      <c r="B380" s="3" t="str">
        <f>"Y100397"</f>
        <v>Y100397</v>
      </c>
      <c r="C380" s="3" t="str">
        <f>"SPEEDFLY WOMAN SHOES TURQUOISE SOLE"</f>
        <v>SPEEDFLY WOMAN SHOES TURQUOISE SOLE</v>
      </c>
      <c r="D380" s="3" t="str">
        <f>"W000"</f>
        <v>W000</v>
      </c>
      <c r="E380" s="3" t="str">
        <f>"White"</f>
        <v>White</v>
      </c>
      <c r="F380" s="3" t="str">
        <f>"39.5"</f>
        <v>39.5</v>
      </c>
      <c r="G380" s="11"/>
      <c r="H380" s="4">
        <v>85.9</v>
      </c>
      <c r="I380" s="4">
        <v>189</v>
      </c>
      <c r="J380" s="5">
        <f>SUM(G380*H380)</f>
        <v>0</v>
      </c>
      <c r="K380" s="20">
        <f>SUM(J380*0.84)</f>
        <v>0</v>
      </c>
    </row>
    <row r="381" spans="1:11" x14ac:dyDescent="0.25">
      <c r="A381" s="19"/>
      <c r="B381" s="3" t="str">
        <f>"Y100397"</f>
        <v>Y100397</v>
      </c>
      <c r="C381" s="3" t="str">
        <f>"SPEEDFLY WOMAN SHOES TURQUOISE SOLE"</f>
        <v>SPEEDFLY WOMAN SHOES TURQUOISE SOLE</v>
      </c>
      <c r="D381" s="3" t="str">
        <f>"W000"</f>
        <v>W000</v>
      </c>
      <c r="E381" s="3" t="str">
        <f>"White"</f>
        <v>White</v>
      </c>
      <c r="F381" s="3" t="str">
        <f>"40"</f>
        <v>40</v>
      </c>
      <c r="G381" s="11"/>
      <c r="H381" s="4">
        <v>85.9</v>
      </c>
      <c r="I381" s="4">
        <v>189</v>
      </c>
      <c r="J381" s="5">
        <f>SUM(G381*H381)</f>
        <v>0</v>
      </c>
      <c r="K381" s="20">
        <f>SUM(J381*0.84)</f>
        <v>0</v>
      </c>
    </row>
    <row r="382" spans="1:11" x14ac:dyDescent="0.25">
      <c r="A382" s="19"/>
      <c r="B382" s="3" t="str">
        <f>"Y100397"</f>
        <v>Y100397</v>
      </c>
      <c r="C382" s="3" t="str">
        <f>"SPEEDFLY WOMAN SHOES TURQUOISE SOLE"</f>
        <v>SPEEDFLY WOMAN SHOES TURQUOISE SOLE</v>
      </c>
      <c r="D382" s="3" t="str">
        <f>"W000"</f>
        <v>W000</v>
      </c>
      <c r="E382" s="3" t="str">
        <f>"White"</f>
        <v>White</v>
      </c>
      <c r="F382" s="3" t="str">
        <f>"40.5"</f>
        <v>40.5</v>
      </c>
      <c r="G382" s="11"/>
      <c r="H382" s="4">
        <v>85.9</v>
      </c>
      <c r="I382" s="4">
        <v>189</v>
      </c>
      <c r="J382" s="5">
        <f>SUM(G382*H382)</f>
        <v>0</v>
      </c>
      <c r="K382" s="20">
        <f>SUM(J382*0.84)</f>
        <v>0</v>
      </c>
    </row>
    <row r="383" spans="1:11" x14ac:dyDescent="0.25">
      <c r="A383" s="19"/>
      <c r="B383" s="3" t="str">
        <f>"Y100397"</f>
        <v>Y100397</v>
      </c>
      <c r="C383" s="3" t="str">
        <f>"SPEEDFLY WOMAN SHOES TURQUOISE SOLE"</f>
        <v>SPEEDFLY WOMAN SHOES TURQUOISE SOLE</v>
      </c>
      <c r="D383" s="3" t="str">
        <f>"W000"</f>
        <v>W000</v>
      </c>
      <c r="E383" s="3" t="str">
        <f>"White"</f>
        <v>White</v>
      </c>
      <c r="F383" s="3" t="str">
        <f>"41"</f>
        <v>41</v>
      </c>
      <c r="G383" s="11"/>
      <c r="H383" s="4">
        <v>85.9</v>
      </c>
      <c r="I383" s="4">
        <v>189</v>
      </c>
      <c r="J383" s="5">
        <f>SUM(G383*H383)</f>
        <v>0</v>
      </c>
      <c r="K383" s="20">
        <f>SUM(J383*0.84)</f>
        <v>0</v>
      </c>
    </row>
    <row r="384" spans="1:11" x14ac:dyDescent="0.25">
      <c r="A384" s="19"/>
      <c r="B384" s="3" t="str">
        <f>"Y100397"</f>
        <v>Y100397</v>
      </c>
      <c r="C384" s="3" t="str">
        <f>"SPEEDFLY WOMAN SHOES TURQUOISE SOLE"</f>
        <v>SPEEDFLY WOMAN SHOES TURQUOISE SOLE</v>
      </c>
      <c r="D384" s="3" t="str">
        <f>"W000"</f>
        <v>W000</v>
      </c>
      <c r="E384" s="3" t="str">
        <f>"White"</f>
        <v>White</v>
      </c>
      <c r="F384" s="3" t="str">
        <f>"41.5"</f>
        <v>41.5</v>
      </c>
      <c r="G384" s="11"/>
      <c r="H384" s="4">
        <v>85.9</v>
      </c>
      <c r="I384" s="4">
        <v>189</v>
      </c>
      <c r="J384" s="5">
        <f>SUM(G384*H384)</f>
        <v>0</v>
      </c>
      <c r="K384" s="20">
        <f>SUM(J384*0.84)</f>
        <v>0</v>
      </c>
    </row>
    <row r="385" spans="1:11" x14ac:dyDescent="0.25">
      <c r="A385" s="19"/>
      <c r="B385" s="3" t="str">
        <f>"Y100397"</f>
        <v>Y100397</v>
      </c>
      <c r="C385" s="3" t="str">
        <f>"SPEEDFLY WOMAN SHOES TURQUOISE SOLE"</f>
        <v>SPEEDFLY WOMAN SHOES TURQUOISE SOLE</v>
      </c>
      <c r="D385" s="3" t="str">
        <f>"W000"</f>
        <v>W000</v>
      </c>
      <c r="E385" s="3" t="str">
        <f>"White"</f>
        <v>White</v>
      </c>
      <c r="F385" s="3" t="str">
        <f>"42"</f>
        <v>42</v>
      </c>
      <c r="G385" s="11"/>
      <c r="H385" s="4">
        <v>85.9</v>
      </c>
      <c r="I385" s="4">
        <v>189</v>
      </c>
      <c r="J385" s="5">
        <f>SUM(G385*H385)</f>
        <v>0</v>
      </c>
      <c r="K385" s="20">
        <f>SUM(J385*0.84)</f>
        <v>0</v>
      </c>
    </row>
    <row r="386" spans="1:11" ht="15.75" thickBot="1" x14ac:dyDescent="0.3">
      <c r="A386" s="21"/>
      <c r="B386" s="22" t="str">
        <f>"Y100397"</f>
        <v>Y100397</v>
      </c>
      <c r="C386" s="22" t="str">
        <f>"SPEEDFLY WOMAN SHOES TURQUOISE SOLE"</f>
        <v>SPEEDFLY WOMAN SHOES TURQUOISE SOLE</v>
      </c>
      <c r="D386" s="22" t="str">
        <f>"W000"</f>
        <v>W000</v>
      </c>
      <c r="E386" s="22" t="str">
        <f>"White"</f>
        <v>White</v>
      </c>
      <c r="F386" s="22" t="str">
        <f>"42.5"</f>
        <v>42.5</v>
      </c>
      <c r="G386" s="23"/>
      <c r="H386" s="24">
        <v>85.9</v>
      </c>
      <c r="I386" s="24">
        <v>189</v>
      </c>
      <c r="J386" s="25">
        <f>SUM(G386*H386)</f>
        <v>0</v>
      </c>
      <c r="K386" s="26">
        <f>SUM(J386*0.84)</f>
        <v>0</v>
      </c>
    </row>
    <row r="387" spans="1:11" x14ac:dyDescent="0.25">
      <c r="A387" s="13"/>
      <c r="B387" s="14" t="str">
        <f>"Y100398"</f>
        <v>Y100398</v>
      </c>
      <c r="C387" s="14" t="str">
        <f>"SPEEDFLY MAN SHOES YELLOW SOLE"</f>
        <v>SPEEDFLY MAN SHOES YELLOW SOLE</v>
      </c>
      <c r="D387" s="14" t="str">
        <f>"Y033"</f>
        <v>Y033</v>
      </c>
      <c r="E387" s="14" t="str">
        <f>"Yellow"</f>
        <v>Yellow</v>
      </c>
      <c r="F387" s="14" t="str">
        <f>"39"</f>
        <v>39</v>
      </c>
      <c r="G387" s="15"/>
      <c r="H387" s="16">
        <v>85.9</v>
      </c>
      <c r="I387" s="16">
        <v>189</v>
      </c>
      <c r="J387" s="17">
        <f>SUM(G387*H387)</f>
        <v>0</v>
      </c>
      <c r="K387" s="18">
        <f>SUM(J387*0.84)</f>
        <v>0</v>
      </c>
    </row>
    <row r="388" spans="1:11" x14ac:dyDescent="0.25">
      <c r="A388" s="19"/>
      <c r="B388" s="3" t="str">
        <f>"Y100398"</f>
        <v>Y100398</v>
      </c>
      <c r="C388" s="3" t="str">
        <f>"SPEEDFLY MAN SHOES YELLOW SOLE"</f>
        <v>SPEEDFLY MAN SHOES YELLOW SOLE</v>
      </c>
      <c r="D388" s="3" t="str">
        <f>"Y033"</f>
        <v>Y033</v>
      </c>
      <c r="E388" s="3" t="str">
        <f>"Yellow"</f>
        <v>Yellow</v>
      </c>
      <c r="F388" s="3" t="str">
        <f>"39.5"</f>
        <v>39.5</v>
      </c>
      <c r="G388" s="11"/>
      <c r="H388" s="4">
        <v>85.9</v>
      </c>
      <c r="I388" s="4">
        <v>189</v>
      </c>
      <c r="J388" s="5">
        <f>SUM(G388*H388)</f>
        <v>0</v>
      </c>
      <c r="K388" s="20">
        <f>SUM(J388*0.84)</f>
        <v>0</v>
      </c>
    </row>
    <row r="389" spans="1:11" x14ac:dyDescent="0.25">
      <c r="A389" s="19"/>
      <c r="B389" s="3" t="str">
        <f>"Y100398"</f>
        <v>Y100398</v>
      </c>
      <c r="C389" s="3" t="str">
        <f>"SPEEDFLY MAN SHOES YELLOW SOLE"</f>
        <v>SPEEDFLY MAN SHOES YELLOW SOLE</v>
      </c>
      <c r="D389" s="3" t="str">
        <f>"Y033"</f>
        <v>Y033</v>
      </c>
      <c r="E389" s="3" t="str">
        <f>"Yellow"</f>
        <v>Yellow</v>
      </c>
      <c r="F389" s="3" t="str">
        <f>"40"</f>
        <v>40</v>
      </c>
      <c r="G389" s="11"/>
      <c r="H389" s="4">
        <v>85.9</v>
      </c>
      <c r="I389" s="4">
        <v>189</v>
      </c>
      <c r="J389" s="5">
        <f>SUM(G389*H389)</f>
        <v>0</v>
      </c>
      <c r="K389" s="20">
        <f>SUM(J389*0.84)</f>
        <v>0</v>
      </c>
    </row>
    <row r="390" spans="1:11" x14ac:dyDescent="0.25">
      <c r="A390" s="19"/>
      <c r="B390" s="3" t="str">
        <f>"Y100398"</f>
        <v>Y100398</v>
      </c>
      <c r="C390" s="3" t="str">
        <f>"SPEEDFLY MAN SHOES YELLOW SOLE"</f>
        <v>SPEEDFLY MAN SHOES YELLOW SOLE</v>
      </c>
      <c r="D390" s="3" t="str">
        <f>"Y033"</f>
        <v>Y033</v>
      </c>
      <c r="E390" s="3" t="str">
        <f>"Yellow"</f>
        <v>Yellow</v>
      </c>
      <c r="F390" s="3" t="str">
        <f>"40.5"</f>
        <v>40.5</v>
      </c>
      <c r="G390" s="11"/>
      <c r="H390" s="4">
        <v>85.9</v>
      </c>
      <c r="I390" s="4">
        <v>189</v>
      </c>
      <c r="J390" s="5">
        <f>SUM(G390*H390)</f>
        <v>0</v>
      </c>
      <c r="K390" s="20">
        <f>SUM(J390*0.84)</f>
        <v>0</v>
      </c>
    </row>
    <row r="391" spans="1:11" x14ac:dyDescent="0.25">
      <c r="A391" s="19"/>
      <c r="B391" s="3" t="str">
        <f>"Y100398"</f>
        <v>Y100398</v>
      </c>
      <c r="C391" s="3" t="str">
        <f>"SPEEDFLY MAN SHOES YELLOW SOLE"</f>
        <v>SPEEDFLY MAN SHOES YELLOW SOLE</v>
      </c>
      <c r="D391" s="3" t="str">
        <f>"Y033"</f>
        <v>Y033</v>
      </c>
      <c r="E391" s="3" t="str">
        <f>"Yellow"</f>
        <v>Yellow</v>
      </c>
      <c r="F391" s="3" t="str">
        <f>"41"</f>
        <v>41</v>
      </c>
      <c r="G391" s="11"/>
      <c r="H391" s="4">
        <v>85.9</v>
      </c>
      <c r="I391" s="4">
        <v>189</v>
      </c>
      <c r="J391" s="5">
        <f>SUM(G391*H391)</f>
        <v>0</v>
      </c>
      <c r="K391" s="20">
        <f>SUM(J391*0.84)</f>
        <v>0</v>
      </c>
    </row>
    <row r="392" spans="1:11" x14ac:dyDescent="0.25">
      <c r="A392" s="19"/>
      <c r="B392" s="3" t="str">
        <f>"Y100398"</f>
        <v>Y100398</v>
      </c>
      <c r="C392" s="3" t="str">
        <f>"SPEEDFLY MAN SHOES YELLOW SOLE"</f>
        <v>SPEEDFLY MAN SHOES YELLOW SOLE</v>
      </c>
      <c r="D392" s="3" t="str">
        <f>"Y033"</f>
        <v>Y033</v>
      </c>
      <c r="E392" s="3" t="str">
        <f>"Yellow"</f>
        <v>Yellow</v>
      </c>
      <c r="F392" s="3" t="str">
        <f>"41.5"</f>
        <v>41.5</v>
      </c>
      <c r="G392" s="11"/>
      <c r="H392" s="4">
        <v>85.9</v>
      </c>
      <c r="I392" s="4">
        <v>189</v>
      </c>
      <c r="J392" s="5">
        <f>SUM(G392*H392)</f>
        <v>0</v>
      </c>
      <c r="K392" s="20">
        <f>SUM(J392*0.84)</f>
        <v>0</v>
      </c>
    </row>
    <row r="393" spans="1:11" x14ac:dyDescent="0.25">
      <c r="A393" s="19"/>
      <c r="B393" s="3" t="str">
        <f>"Y100398"</f>
        <v>Y100398</v>
      </c>
      <c r="C393" s="3" t="str">
        <f>"SPEEDFLY MAN SHOES YELLOW SOLE"</f>
        <v>SPEEDFLY MAN SHOES YELLOW SOLE</v>
      </c>
      <c r="D393" s="3" t="str">
        <f>"Y033"</f>
        <v>Y033</v>
      </c>
      <c r="E393" s="3" t="str">
        <f>"Yellow"</f>
        <v>Yellow</v>
      </c>
      <c r="F393" s="3" t="str">
        <f>"42"</f>
        <v>42</v>
      </c>
      <c r="G393" s="11"/>
      <c r="H393" s="4">
        <v>85.9</v>
      </c>
      <c r="I393" s="4">
        <v>189</v>
      </c>
      <c r="J393" s="5">
        <f>SUM(G393*H393)</f>
        <v>0</v>
      </c>
      <c r="K393" s="20">
        <f>SUM(J393*0.84)</f>
        <v>0</v>
      </c>
    </row>
    <row r="394" spans="1:11" x14ac:dyDescent="0.25">
      <c r="A394" s="19"/>
      <c r="B394" s="3" t="str">
        <f>"Y100398"</f>
        <v>Y100398</v>
      </c>
      <c r="C394" s="3" t="str">
        <f>"SPEEDFLY MAN SHOES YELLOW SOLE"</f>
        <v>SPEEDFLY MAN SHOES YELLOW SOLE</v>
      </c>
      <c r="D394" s="3" t="str">
        <f>"Y033"</f>
        <v>Y033</v>
      </c>
      <c r="E394" s="3" t="str">
        <f>"Yellow"</f>
        <v>Yellow</v>
      </c>
      <c r="F394" s="3" t="str">
        <f>"42.5"</f>
        <v>42.5</v>
      </c>
      <c r="G394" s="11"/>
      <c r="H394" s="4">
        <v>85.9</v>
      </c>
      <c r="I394" s="4">
        <v>189</v>
      </c>
      <c r="J394" s="5">
        <f>SUM(G394*H394)</f>
        <v>0</v>
      </c>
      <c r="K394" s="20">
        <f>SUM(J394*0.84)</f>
        <v>0</v>
      </c>
    </row>
    <row r="395" spans="1:11" x14ac:dyDescent="0.25">
      <c r="A395" s="19"/>
      <c r="B395" s="3" t="str">
        <f>"Y100398"</f>
        <v>Y100398</v>
      </c>
      <c r="C395" s="3" t="str">
        <f>"SPEEDFLY MAN SHOES YELLOW SOLE"</f>
        <v>SPEEDFLY MAN SHOES YELLOW SOLE</v>
      </c>
      <c r="D395" s="3" t="str">
        <f>"Y033"</f>
        <v>Y033</v>
      </c>
      <c r="E395" s="3" t="str">
        <f>"Yellow"</f>
        <v>Yellow</v>
      </c>
      <c r="F395" s="3" t="str">
        <f>"43"</f>
        <v>43</v>
      </c>
      <c r="G395" s="11"/>
      <c r="H395" s="4">
        <v>85.9</v>
      </c>
      <c r="I395" s="4">
        <v>189</v>
      </c>
      <c r="J395" s="5">
        <f>SUM(G395*H395)</f>
        <v>0</v>
      </c>
      <c r="K395" s="20">
        <f>SUM(J395*0.84)</f>
        <v>0</v>
      </c>
    </row>
    <row r="396" spans="1:11" x14ac:dyDescent="0.25">
      <c r="A396" s="19"/>
      <c r="B396" s="3" t="str">
        <f>"Y100398"</f>
        <v>Y100398</v>
      </c>
      <c r="C396" s="3" t="str">
        <f>"SPEEDFLY MAN SHOES YELLOW SOLE"</f>
        <v>SPEEDFLY MAN SHOES YELLOW SOLE</v>
      </c>
      <c r="D396" s="3" t="str">
        <f>"Y033"</f>
        <v>Y033</v>
      </c>
      <c r="E396" s="3" t="str">
        <f>"Yellow"</f>
        <v>Yellow</v>
      </c>
      <c r="F396" s="3" t="str">
        <f>"43.5"</f>
        <v>43.5</v>
      </c>
      <c r="G396" s="11"/>
      <c r="H396" s="4">
        <v>85.9</v>
      </c>
      <c r="I396" s="4">
        <v>189</v>
      </c>
      <c r="J396" s="5">
        <f>SUM(G396*H396)</f>
        <v>0</v>
      </c>
      <c r="K396" s="20">
        <f>SUM(J396*0.84)</f>
        <v>0</v>
      </c>
    </row>
    <row r="397" spans="1:11" x14ac:dyDescent="0.25">
      <c r="A397" s="19"/>
      <c r="B397" s="3" t="str">
        <f>"Y100398"</f>
        <v>Y100398</v>
      </c>
      <c r="C397" s="3" t="str">
        <f>"SPEEDFLY MAN SHOES YELLOW SOLE"</f>
        <v>SPEEDFLY MAN SHOES YELLOW SOLE</v>
      </c>
      <c r="D397" s="3" t="str">
        <f>"Y033"</f>
        <v>Y033</v>
      </c>
      <c r="E397" s="3" t="str">
        <f>"Yellow"</f>
        <v>Yellow</v>
      </c>
      <c r="F397" s="3" t="str">
        <f>"44"</f>
        <v>44</v>
      </c>
      <c r="G397" s="11"/>
      <c r="H397" s="4">
        <v>85.9</v>
      </c>
      <c r="I397" s="4">
        <v>189</v>
      </c>
      <c r="J397" s="5">
        <f>SUM(G397*H397)</f>
        <v>0</v>
      </c>
      <c r="K397" s="20">
        <f>SUM(J397*0.84)</f>
        <v>0</v>
      </c>
    </row>
    <row r="398" spans="1:11" x14ac:dyDescent="0.25">
      <c r="A398" s="19"/>
      <c r="B398" s="3" t="str">
        <f>"Y100398"</f>
        <v>Y100398</v>
      </c>
      <c r="C398" s="3" t="str">
        <f>"SPEEDFLY MAN SHOES YELLOW SOLE"</f>
        <v>SPEEDFLY MAN SHOES YELLOW SOLE</v>
      </c>
      <c r="D398" s="3" t="str">
        <f>"Y033"</f>
        <v>Y033</v>
      </c>
      <c r="E398" s="3" t="str">
        <f>"Yellow"</f>
        <v>Yellow</v>
      </c>
      <c r="F398" s="3" t="str">
        <f>"44.5"</f>
        <v>44.5</v>
      </c>
      <c r="G398" s="11"/>
      <c r="H398" s="4">
        <v>85.9</v>
      </c>
      <c r="I398" s="4">
        <v>189</v>
      </c>
      <c r="J398" s="5">
        <f>SUM(G398*H398)</f>
        <v>0</v>
      </c>
      <c r="K398" s="20">
        <f>SUM(J398*0.84)</f>
        <v>0</v>
      </c>
    </row>
    <row r="399" spans="1:11" x14ac:dyDescent="0.25">
      <c r="A399" s="19"/>
      <c r="B399" s="3" t="str">
        <f>"Y100398"</f>
        <v>Y100398</v>
      </c>
      <c r="C399" s="3" t="str">
        <f>"SPEEDFLY MAN SHOES YELLOW SOLE"</f>
        <v>SPEEDFLY MAN SHOES YELLOW SOLE</v>
      </c>
      <c r="D399" s="3" t="str">
        <f>"Y033"</f>
        <v>Y033</v>
      </c>
      <c r="E399" s="3" t="str">
        <f>"Yellow"</f>
        <v>Yellow</v>
      </c>
      <c r="F399" s="3" t="str">
        <f>"45"</f>
        <v>45</v>
      </c>
      <c r="G399" s="11"/>
      <c r="H399" s="4">
        <v>85.9</v>
      </c>
      <c r="I399" s="4">
        <v>189</v>
      </c>
      <c r="J399" s="5">
        <f>SUM(G399*H399)</f>
        <v>0</v>
      </c>
      <c r="K399" s="20">
        <f>SUM(J399*0.84)</f>
        <v>0</v>
      </c>
    </row>
    <row r="400" spans="1:11" x14ac:dyDescent="0.25">
      <c r="A400" s="19"/>
      <c r="B400" s="3" t="str">
        <f>"Y100398"</f>
        <v>Y100398</v>
      </c>
      <c r="C400" s="3" t="str">
        <f>"SPEEDFLY MAN SHOES YELLOW SOLE"</f>
        <v>SPEEDFLY MAN SHOES YELLOW SOLE</v>
      </c>
      <c r="D400" s="3" t="str">
        <f>"Y033"</f>
        <v>Y033</v>
      </c>
      <c r="E400" s="3" t="str">
        <f>"Yellow"</f>
        <v>Yellow</v>
      </c>
      <c r="F400" s="3" t="str">
        <f>"45.5"</f>
        <v>45.5</v>
      </c>
      <c r="G400" s="11"/>
      <c r="H400" s="4">
        <v>85.9</v>
      </c>
      <c r="I400" s="4">
        <v>189</v>
      </c>
      <c r="J400" s="5">
        <f>SUM(G400*H400)</f>
        <v>0</v>
      </c>
      <c r="K400" s="20">
        <f>SUM(J400*0.84)</f>
        <v>0</v>
      </c>
    </row>
    <row r="401" spans="1:11" x14ac:dyDescent="0.25">
      <c r="A401" s="19"/>
      <c r="B401" s="3" t="str">
        <f>"Y100398"</f>
        <v>Y100398</v>
      </c>
      <c r="C401" s="3" t="str">
        <f>"SPEEDFLY MAN SHOES YELLOW SOLE"</f>
        <v>SPEEDFLY MAN SHOES YELLOW SOLE</v>
      </c>
      <c r="D401" s="3" t="str">
        <f>"Y033"</f>
        <v>Y033</v>
      </c>
      <c r="E401" s="3" t="str">
        <f>"Yellow"</f>
        <v>Yellow</v>
      </c>
      <c r="F401" s="3" t="str">
        <f>"46"</f>
        <v>46</v>
      </c>
      <c r="G401" s="11"/>
      <c r="H401" s="4">
        <v>85.9</v>
      </c>
      <c r="I401" s="4">
        <v>189</v>
      </c>
      <c r="J401" s="5">
        <f>SUM(G401*H401)</f>
        <v>0</v>
      </c>
      <c r="K401" s="20">
        <f>SUM(J401*0.84)</f>
        <v>0</v>
      </c>
    </row>
    <row r="402" spans="1:11" x14ac:dyDescent="0.25">
      <c r="A402" s="19"/>
      <c r="B402" s="3" t="str">
        <f>"Y100398"</f>
        <v>Y100398</v>
      </c>
      <c r="C402" s="3" t="str">
        <f>"SPEEDFLY MAN SHOES YELLOW SOLE"</f>
        <v>SPEEDFLY MAN SHOES YELLOW SOLE</v>
      </c>
      <c r="D402" s="3" t="str">
        <f>"Y033"</f>
        <v>Y033</v>
      </c>
      <c r="E402" s="3" t="str">
        <f>"Yellow"</f>
        <v>Yellow</v>
      </c>
      <c r="F402" s="3" t="str">
        <f>"46.5"</f>
        <v>46.5</v>
      </c>
      <c r="G402" s="11"/>
      <c r="H402" s="4">
        <v>85.9</v>
      </c>
      <c r="I402" s="4">
        <v>189</v>
      </c>
      <c r="J402" s="5">
        <f>SUM(G402*H402)</f>
        <v>0</v>
      </c>
      <c r="K402" s="20">
        <f>SUM(J402*0.84)</f>
        <v>0</v>
      </c>
    </row>
    <row r="403" spans="1:11" x14ac:dyDescent="0.25">
      <c r="A403" s="19"/>
      <c r="B403" s="3" t="str">
        <f>"Y100398"</f>
        <v>Y100398</v>
      </c>
      <c r="C403" s="3" t="str">
        <f>"SPEEDFLY MAN SHOES YELLOW SOLE"</f>
        <v>SPEEDFLY MAN SHOES YELLOW SOLE</v>
      </c>
      <c r="D403" s="3" t="str">
        <f>"Y033"</f>
        <v>Y033</v>
      </c>
      <c r="E403" s="3" t="str">
        <f>"Yellow"</f>
        <v>Yellow</v>
      </c>
      <c r="F403" s="3" t="str">
        <f>"47"</f>
        <v>47</v>
      </c>
      <c r="G403" s="11"/>
      <c r="H403" s="4">
        <v>85.9</v>
      </c>
      <c r="I403" s="4">
        <v>189</v>
      </c>
      <c r="J403" s="5">
        <f>SUM(G403*H403)</f>
        <v>0</v>
      </c>
      <c r="K403" s="20">
        <f>SUM(J403*0.84)</f>
        <v>0</v>
      </c>
    </row>
    <row r="404" spans="1:11" x14ac:dyDescent="0.25">
      <c r="A404" s="19"/>
      <c r="B404" s="3" t="str">
        <f>"Y100398"</f>
        <v>Y100398</v>
      </c>
      <c r="C404" s="3" t="str">
        <f>"SPEEDFLY MAN SHOES YELLOW SOLE"</f>
        <v>SPEEDFLY MAN SHOES YELLOW SOLE</v>
      </c>
      <c r="D404" s="3" t="str">
        <f>"Y033"</f>
        <v>Y033</v>
      </c>
      <c r="E404" s="3" t="str">
        <f>"Yellow"</f>
        <v>Yellow</v>
      </c>
      <c r="F404" s="3" t="str">
        <f>"47.5"</f>
        <v>47.5</v>
      </c>
      <c r="G404" s="11"/>
      <c r="H404" s="4">
        <v>85.9</v>
      </c>
      <c r="I404" s="4">
        <v>189</v>
      </c>
      <c r="J404" s="5">
        <f>SUM(G404*H404)</f>
        <v>0</v>
      </c>
      <c r="K404" s="20">
        <f>SUM(J404*0.84)</f>
        <v>0</v>
      </c>
    </row>
    <row r="405" spans="1:11" ht="15.75" thickBot="1" x14ac:dyDescent="0.3">
      <c r="A405" s="21"/>
      <c r="B405" s="22" t="str">
        <f>"Y100398"</f>
        <v>Y100398</v>
      </c>
      <c r="C405" s="22" t="str">
        <f>"SPEEDFLY MAN SHOES YELLOW SOLE"</f>
        <v>SPEEDFLY MAN SHOES YELLOW SOLE</v>
      </c>
      <c r="D405" s="22" t="str">
        <f>"Y033"</f>
        <v>Y033</v>
      </c>
      <c r="E405" s="22" t="str">
        <f>"Yellow"</f>
        <v>Yellow</v>
      </c>
      <c r="F405" s="22" t="str">
        <f>"48"</f>
        <v>48</v>
      </c>
      <c r="G405" s="23"/>
      <c r="H405" s="24">
        <v>85.9</v>
      </c>
      <c r="I405" s="24">
        <v>189</v>
      </c>
      <c r="J405" s="25">
        <f>SUM(G405*H405)</f>
        <v>0</v>
      </c>
      <c r="K405" s="26">
        <f>SUM(J405*0.84)</f>
        <v>0</v>
      </c>
    </row>
    <row r="406" spans="1:11" x14ac:dyDescent="0.25">
      <c r="A406" s="13"/>
      <c r="B406" s="14" t="str">
        <f>"Y100399"</f>
        <v>Y100399</v>
      </c>
      <c r="C406" s="14" t="str">
        <f>"SPEEDFLY WOMAN SHOES YELLOW SOLE"</f>
        <v>SPEEDFLY WOMAN SHOES YELLOW SOLE</v>
      </c>
      <c r="D406" s="14" t="str">
        <f>"Y033"</f>
        <v>Y033</v>
      </c>
      <c r="E406" s="14" t="str">
        <f>"Yellow"</f>
        <v>Yellow</v>
      </c>
      <c r="F406" s="14" t="str">
        <f>"36"</f>
        <v>36</v>
      </c>
      <c r="G406" s="15"/>
      <c r="H406" s="16">
        <v>85.9</v>
      </c>
      <c r="I406" s="16">
        <v>189</v>
      </c>
      <c r="J406" s="17">
        <f>SUM(G406*H406)</f>
        <v>0</v>
      </c>
      <c r="K406" s="18">
        <f>SUM(J406*0.84)</f>
        <v>0</v>
      </c>
    </row>
    <row r="407" spans="1:11" x14ac:dyDescent="0.25">
      <c r="A407" s="19"/>
      <c r="B407" s="3" t="str">
        <f>"Y100399"</f>
        <v>Y100399</v>
      </c>
      <c r="C407" s="3" t="str">
        <f>"SPEEDFLY WOMAN SHOES YELLOW SOLE"</f>
        <v>SPEEDFLY WOMAN SHOES YELLOW SOLE</v>
      </c>
      <c r="D407" s="3" t="str">
        <f>"Y033"</f>
        <v>Y033</v>
      </c>
      <c r="E407" s="3" t="str">
        <f>"Yellow"</f>
        <v>Yellow</v>
      </c>
      <c r="F407" s="3" t="str">
        <f>"36.5"</f>
        <v>36.5</v>
      </c>
      <c r="G407" s="11"/>
      <c r="H407" s="4">
        <v>85.9</v>
      </c>
      <c r="I407" s="4">
        <v>189</v>
      </c>
      <c r="J407" s="5">
        <f>SUM(G407*H407)</f>
        <v>0</v>
      </c>
      <c r="K407" s="20">
        <f>SUM(J407*0.84)</f>
        <v>0</v>
      </c>
    </row>
    <row r="408" spans="1:11" x14ac:dyDescent="0.25">
      <c r="A408" s="19"/>
      <c r="B408" s="3" t="str">
        <f>"Y100399"</f>
        <v>Y100399</v>
      </c>
      <c r="C408" s="3" t="str">
        <f>"SPEEDFLY WOMAN SHOES YELLOW SOLE"</f>
        <v>SPEEDFLY WOMAN SHOES YELLOW SOLE</v>
      </c>
      <c r="D408" s="3" t="str">
        <f>"Y033"</f>
        <v>Y033</v>
      </c>
      <c r="E408" s="3" t="str">
        <f>"Yellow"</f>
        <v>Yellow</v>
      </c>
      <c r="F408" s="3" t="str">
        <f>"37"</f>
        <v>37</v>
      </c>
      <c r="G408" s="11"/>
      <c r="H408" s="4">
        <v>85.9</v>
      </c>
      <c r="I408" s="4">
        <v>189</v>
      </c>
      <c r="J408" s="5">
        <f>SUM(G408*H408)</f>
        <v>0</v>
      </c>
      <c r="K408" s="20">
        <f>SUM(J408*0.84)</f>
        <v>0</v>
      </c>
    </row>
    <row r="409" spans="1:11" x14ac:dyDescent="0.25">
      <c r="A409" s="19"/>
      <c r="B409" s="3" t="str">
        <f>"Y100399"</f>
        <v>Y100399</v>
      </c>
      <c r="C409" s="3" t="str">
        <f>"SPEEDFLY WOMAN SHOES YELLOW SOLE"</f>
        <v>SPEEDFLY WOMAN SHOES YELLOW SOLE</v>
      </c>
      <c r="D409" s="3" t="str">
        <f>"Y033"</f>
        <v>Y033</v>
      </c>
      <c r="E409" s="3" t="str">
        <f>"Yellow"</f>
        <v>Yellow</v>
      </c>
      <c r="F409" s="3" t="str">
        <f>"37.5"</f>
        <v>37.5</v>
      </c>
      <c r="G409" s="11"/>
      <c r="H409" s="4">
        <v>85.9</v>
      </c>
      <c r="I409" s="4">
        <v>189</v>
      </c>
      <c r="J409" s="5">
        <f>SUM(G409*H409)</f>
        <v>0</v>
      </c>
      <c r="K409" s="20">
        <f>SUM(J409*0.84)</f>
        <v>0</v>
      </c>
    </row>
    <row r="410" spans="1:11" x14ac:dyDescent="0.25">
      <c r="A410" s="19"/>
      <c r="B410" s="3" t="str">
        <f>"Y100399"</f>
        <v>Y100399</v>
      </c>
      <c r="C410" s="3" t="str">
        <f>"SPEEDFLY WOMAN SHOES YELLOW SOLE"</f>
        <v>SPEEDFLY WOMAN SHOES YELLOW SOLE</v>
      </c>
      <c r="D410" s="3" t="str">
        <f>"Y033"</f>
        <v>Y033</v>
      </c>
      <c r="E410" s="3" t="str">
        <f>"Yellow"</f>
        <v>Yellow</v>
      </c>
      <c r="F410" s="3" t="str">
        <f>"38"</f>
        <v>38</v>
      </c>
      <c r="G410" s="11"/>
      <c r="H410" s="4">
        <v>85.9</v>
      </c>
      <c r="I410" s="4">
        <v>189</v>
      </c>
      <c r="J410" s="5">
        <f>SUM(G410*H410)</f>
        <v>0</v>
      </c>
      <c r="K410" s="20">
        <f>SUM(J410*0.84)</f>
        <v>0</v>
      </c>
    </row>
    <row r="411" spans="1:11" x14ac:dyDescent="0.25">
      <c r="A411" s="19"/>
      <c r="B411" s="3" t="str">
        <f>"Y100399"</f>
        <v>Y100399</v>
      </c>
      <c r="C411" s="3" t="str">
        <f>"SPEEDFLY WOMAN SHOES YELLOW SOLE"</f>
        <v>SPEEDFLY WOMAN SHOES YELLOW SOLE</v>
      </c>
      <c r="D411" s="3" t="str">
        <f>"Y033"</f>
        <v>Y033</v>
      </c>
      <c r="E411" s="3" t="str">
        <f>"Yellow"</f>
        <v>Yellow</v>
      </c>
      <c r="F411" s="3" t="str">
        <f>"38.5"</f>
        <v>38.5</v>
      </c>
      <c r="G411" s="11"/>
      <c r="H411" s="4">
        <v>85.9</v>
      </c>
      <c r="I411" s="4">
        <v>189</v>
      </c>
      <c r="J411" s="5">
        <f>SUM(G411*H411)</f>
        <v>0</v>
      </c>
      <c r="K411" s="20">
        <f>SUM(J411*0.84)</f>
        <v>0</v>
      </c>
    </row>
    <row r="412" spans="1:11" x14ac:dyDescent="0.25">
      <c r="A412" s="19"/>
      <c r="B412" s="3" t="str">
        <f>"Y100399"</f>
        <v>Y100399</v>
      </c>
      <c r="C412" s="3" t="str">
        <f>"SPEEDFLY WOMAN SHOES YELLOW SOLE"</f>
        <v>SPEEDFLY WOMAN SHOES YELLOW SOLE</v>
      </c>
      <c r="D412" s="3" t="str">
        <f>"Y033"</f>
        <v>Y033</v>
      </c>
      <c r="E412" s="3" t="str">
        <f>"Yellow"</f>
        <v>Yellow</v>
      </c>
      <c r="F412" s="3" t="str">
        <f>"39"</f>
        <v>39</v>
      </c>
      <c r="G412" s="11"/>
      <c r="H412" s="4">
        <v>85.9</v>
      </c>
      <c r="I412" s="4">
        <v>189</v>
      </c>
      <c r="J412" s="5">
        <f>SUM(G412*H412)</f>
        <v>0</v>
      </c>
      <c r="K412" s="20">
        <f>SUM(J412*0.84)</f>
        <v>0</v>
      </c>
    </row>
    <row r="413" spans="1:11" x14ac:dyDescent="0.25">
      <c r="A413" s="19"/>
      <c r="B413" s="3" t="str">
        <f>"Y100399"</f>
        <v>Y100399</v>
      </c>
      <c r="C413" s="3" t="str">
        <f>"SPEEDFLY WOMAN SHOES YELLOW SOLE"</f>
        <v>SPEEDFLY WOMAN SHOES YELLOW SOLE</v>
      </c>
      <c r="D413" s="3" t="str">
        <f>"Y033"</f>
        <v>Y033</v>
      </c>
      <c r="E413" s="3" t="str">
        <f>"Yellow"</f>
        <v>Yellow</v>
      </c>
      <c r="F413" s="3" t="str">
        <f>"39.5"</f>
        <v>39.5</v>
      </c>
      <c r="G413" s="11"/>
      <c r="H413" s="4">
        <v>85.9</v>
      </c>
      <c r="I413" s="4">
        <v>189</v>
      </c>
      <c r="J413" s="5">
        <f>SUM(G413*H413)</f>
        <v>0</v>
      </c>
      <c r="K413" s="20">
        <f>SUM(J413*0.84)</f>
        <v>0</v>
      </c>
    </row>
    <row r="414" spans="1:11" x14ac:dyDescent="0.25">
      <c r="A414" s="19"/>
      <c r="B414" s="3" t="str">
        <f>"Y100399"</f>
        <v>Y100399</v>
      </c>
      <c r="C414" s="3" t="str">
        <f>"SPEEDFLY WOMAN SHOES YELLOW SOLE"</f>
        <v>SPEEDFLY WOMAN SHOES YELLOW SOLE</v>
      </c>
      <c r="D414" s="3" t="str">
        <f>"Y033"</f>
        <v>Y033</v>
      </c>
      <c r="E414" s="3" t="str">
        <f>"Yellow"</f>
        <v>Yellow</v>
      </c>
      <c r="F414" s="3" t="str">
        <f>"40"</f>
        <v>40</v>
      </c>
      <c r="G414" s="11"/>
      <c r="H414" s="4">
        <v>85.9</v>
      </c>
      <c r="I414" s="4">
        <v>189</v>
      </c>
      <c r="J414" s="5">
        <f>SUM(G414*H414)</f>
        <v>0</v>
      </c>
      <c r="K414" s="20">
        <f>SUM(J414*0.84)</f>
        <v>0</v>
      </c>
    </row>
    <row r="415" spans="1:11" x14ac:dyDescent="0.25">
      <c r="A415" s="19"/>
      <c r="B415" s="3" t="str">
        <f>"Y100399"</f>
        <v>Y100399</v>
      </c>
      <c r="C415" s="3" t="str">
        <f>"SPEEDFLY WOMAN SHOES YELLOW SOLE"</f>
        <v>SPEEDFLY WOMAN SHOES YELLOW SOLE</v>
      </c>
      <c r="D415" s="3" t="str">
        <f>"Y033"</f>
        <v>Y033</v>
      </c>
      <c r="E415" s="3" t="str">
        <f>"Yellow"</f>
        <v>Yellow</v>
      </c>
      <c r="F415" s="3" t="str">
        <f>"40.5"</f>
        <v>40.5</v>
      </c>
      <c r="G415" s="11"/>
      <c r="H415" s="4">
        <v>85.9</v>
      </c>
      <c r="I415" s="4">
        <v>189</v>
      </c>
      <c r="J415" s="5">
        <f>SUM(G415*H415)</f>
        <v>0</v>
      </c>
      <c r="K415" s="20">
        <f>SUM(J415*0.84)</f>
        <v>0</v>
      </c>
    </row>
    <row r="416" spans="1:11" x14ac:dyDescent="0.25">
      <c r="A416" s="19"/>
      <c r="B416" s="3" t="str">
        <f>"Y100399"</f>
        <v>Y100399</v>
      </c>
      <c r="C416" s="3" t="str">
        <f>"SPEEDFLY WOMAN SHOES YELLOW SOLE"</f>
        <v>SPEEDFLY WOMAN SHOES YELLOW SOLE</v>
      </c>
      <c r="D416" s="3" t="str">
        <f>"Y033"</f>
        <v>Y033</v>
      </c>
      <c r="E416" s="3" t="str">
        <f>"Yellow"</f>
        <v>Yellow</v>
      </c>
      <c r="F416" s="3" t="str">
        <f>"41"</f>
        <v>41</v>
      </c>
      <c r="G416" s="11"/>
      <c r="H416" s="4">
        <v>85.9</v>
      </c>
      <c r="I416" s="4">
        <v>189</v>
      </c>
      <c r="J416" s="5">
        <f>SUM(G416*H416)</f>
        <v>0</v>
      </c>
      <c r="K416" s="20">
        <f>SUM(J416*0.84)</f>
        <v>0</v>
      </c>
    </row>
    <row r="417" spans="1:11" x14ac:dyDescent="0.25">
      <c r="A417" s="19"/>
      <c r="B417" s="3" t="str">
        <f>"Y100399"</f>
        <v>Y100399</v>
      </c>
      <c r="C417" s="3" t="str">
        <f>"SPEEDFLY WOMAN SHOES YELLOW SOLE"</f>
        <v>SPEEDFLY WOMAN SHOES YELLOW SOLE</v>
      </c>
      <c r="D417" s="3" t="str">
        <f>"Y033"</f>
        <v>Y033</v>
      </c>
      <c r="E417" s="3" t="str">
        <f>"Yellow"</f>
        <v>Yellow</v>
      </c>
      <c r="F417" s="3" t="str">
        <f>"41.5"</f>
        <v>41.5</v>
      </c>
      <c r="G417" s="11"/>
      <c r="H417" s="4">
        <v>85.9</v>
      </c>
      <c r="I417" s="4">
        <v>189</v>
      </c>
      <c r="J417" s="5">
        <f>SUM(G417*H417)</f>
        <v>0</v>
      </c>
      <c r="K417" s="20">
        <f>SUM(J417*0.84)</f>
        <v>0</v>
      </c>
    </row>
    <row r="418" spans="1:11" x14ac:dyDescent="0.25">
      <c r="A418" s="19"/>
      <c r="B418" s="3" t="str">
        <f>"Y100399"</f>
        <v>Y100399</v>
      </c>
      <c r="C418" s="3" t="str">
        <f>"SPEEDFLY WOMAN SHOES YELLOW SOLE"</f>
        <v>SPEEDFLY WOMAN SHOES YELLOW SOLE</v>
      </c>
      <c r="D418" s="3" t="str">
        <f>"Y033"</f>
        <v>Y033</v>
      </c>
      <c r="E418" s="3" t="str">
        <f>"Yellow"</f>
        <v>Yellow</v>
      </c>
      <c r="F418" s="3" t="str">
        <f>"42"</f>
        <v>42</v>
      </c>
      <c r="G418" s="11"/>
      <c r="H418" s="4">
        <v>85.9</v>
      </c>
      <c r="I418" s="4">
        <v>189</v>
      </c>
      <c r="J418" s="5">
        <f>SUM(G418*H418)</f>
        <v>0</v>
      </c>
      <c r="K418" s="20">
        <f>SUM(J418*0.84)</f>
        <v>0</v>
      </c>
    </row>
    <row r="419" spans="1:11" ht="15.75" thickBot="1" x14ac:dyDescent="0.3">
      <c r="A419" s="21"/>
      <c r="B419" s="22" t="str">
        <f>"Y100399"</f>
        <v>Y100399</v>
      </c>
      <c r="C419" s="22" t="str">
        <f>"SPEEDFLY WOMAN SHOES YELLOW SOLE"</f>
        <v>SPEEDFLY WOMAN SHOES YELLOW SOLE</v>
      </c>
      <c r="D419" s="22" t="str">
        <f>"Y033"</f>
        <v>Y033</v>
      </c>
      <c r="E419" s="22" t="str">
        <f>"Yellow"</f>
        <v>Yellow</v>
      </c>
      <c r="F419" s="22" t="str">
        <f>"42.5"</f>
        <v>42.5</v>
      </c>
      <c r="G419" s="23"/>
      <c r="H419" s="24">
        <v>85.9</v>
      </c>
      <c r="I419" s="24">
        <v>189</v>
      </c>
      <c r="J419" s="25">
        <f>SUM(G419*H419)</f>
        <v>0</v>
      </c>
      <c r="K419" s="26">
        <f>SUM(J419*0.84)</f>
        <v>0</v>
      </c>
    </row>
    <row r="420" spans="1:11" x14ac:dyDescent="0.25">
      <c r="A420" s="13"/>
      <c r="B420" s="14" t="str">
        <f>"Y100400"</f>
        <v>Y100400</v>
      </c>
      <c r="C420" s="14" t="str">
        <f>"SPEEDFLY WOMAN SHOES FUCSIA SOLE"</f>
        <v>SPEEDFLY WOMAN SHOES FUCSIA SOLE</v>
      </c>
      <c r="D420" s="14" t="str">
        <f>"P249"</f>
        <v>P249</v>
      </c>
      <c r="E420" s="14" t="str">
        <f>"Fuchsia"</f>
        <v>Fuchsia</v>
      </c>
      <c r="F420" s="14" t="str">
        <f>"36"</f>
        <v>36</v>
      </c>
      <c r="G420" s="15"/>
      <c r="H420" s="16">
        <v>85.9</v>
      </c>
      <c r="I420" s="16">
        <v>189</v>
      </c>
      <c r="J420" s="17">
        <f>SUM(G420*H420)</f>
        <v>0</v>
      </c>
      <c r="K420" s="18">
        <f>SUM(J420*0.84)</f>
        <v>0</v>
      </c>
    </row>
    <row r="421" spans="1:11" x14ac:dyDescent="0.25">
      <c r="A421" s="19"/>
      <c r="B421" s="3" t="str">
        <f>"Y100400"</f>
        <v>Y100400</v>
      </c>
      <c r="C421" s="3" t="str">
        <f>"SPEEDFLY WOMAN SHOES FUCSIA SOLE"</f>
        <v>SPEEDFLY WOMAN SHOES FUCSIA SOLE</v>
      </c>
      <c r="D421" s="3" t="str">
        <f>"P249"</f>
        <v>P249</v>
      </c>
      <c r="E421" s="3" t="str">
        <f>"Fuchsia"</f>
        <v>Fuchsia</v>
      </c>
      <c r="F421" s="3" t="str">
        <f>"36.5"</f>
        <v>36.5</v>
      </c>
      <c r="G421" s="11"/>
      <c r="H421" s="4">
        <v>85.9</v>
      </c>
      <c r="I421" s="4">
        <v>189</v>
      </c>
      <c r="J421" s="5">
        <f>SUM(G421*H421)</f>
        <v>0</v>
      </c>
      <c r="K421" s="20">
        <f>SUM(J421*0.84)</f>
        <v>0</v>
      </c>
    </row>
    <row r="422" spans="1:11" x14ac:dyDescent="0.25">
      <c r="A422" s="19"/>
      <c r="B422" s="3" t="str">
        <f>"Y100400"</f>
        <v>Y100400</v>
      </c>
      <c r="C422" s="3" t="str">
        <f>"SPEEDFLY WOMAN SHOES FUCSIA SOLE"</f>
        <v>SPEEDFLY WOMAN SHOES FUCSIA SOLE</v>
      </c>
      <c r="D422" s="3" t="str">
        <f>"P249"</f>
        <v>P249</v>
      </c>
      <c r="E422" s="3" t="str">
        <f>"Fuchsia"</f>
        <v>Fuchsia</v>
      </c>
      <c r="F422" s="3" t="str">
        <f>"37"</f>
        <v>37</v>
      </c>
      <c r="G422" s="11"/>
      <c r="H422" s="4">
        <v>85.9</v>
      </c>
      <c r="I422" s="4">
        <v>189</v>
      </c>
      <c r="J422" s="5">
        <f>SUM(G422*H422)</f>
        <v>0</v>
      </c>
      <c r="K422" s="20">
        <f>SUM(J422*0.84)</f>
        <v>0</v>
      </c>
    </row>
    <row r="423" spans="1:11" x14ac:dyDescent="0.25">
      <c r="A423" s="19"/>
      <c r="B423" s="3" t="str">
        <f>"Y100400"</f>
        <v>Y100400</v>
      </c>
      <c r="C423" s="3" t="str">
        <f>"SPEEDFLY WOMAN SHOES FUCSIA SOLE"</f>
        <v>SPEEDFLY WOMAN SHOES FUCSIA SOLE</v>
      </c>
      <c r="D423" s="3" t="str">
        <f>"P249"</f>
        <v>P249</v>
      </c>
      <c r="E423" s="3" t="str">
        <f>"Fuchsia"</f>
        <v>Fuchsia</v>
      </c>
      <c r="F423" s="3" t="str">
        <f>"37.5"</f>
        <v>37.5</v>
      </c>
      <c r="G423" s="11"/>
      <c r="H423" s="4">
        <v>85.9</v>
      </c>
      <c r="I423" s="4">
        <v>189</v>
      </c>
      <c r="J423" s="5">
        <f>SUM(G423*H423)</f>
        <v>0</v>
      </c>
      <c r="K423" s="20">
        <f>SUM(J423*0.84)</f>
        <v>0</v>
      </c>
    </row>
    <row r="424" spans="1:11" x14ac:dyDescent="0.25">
      <c r="A424" s="19"/>
      <c r="B424" s="3" t="str">
        <f>"Y100400"</f>
        <v>Y100400</v>
      </c>
      <c r="C424" s="3" t="str">
        <f>"SPEEDFLY WOMAN SHOES FUCSIA SOLE"</f>
        <v>SPEEDFLY WOMAN SHOES FUCSIA SOLE</v>
      </c>
      <c r="D424" s="3" t="str">
        <f>"P249"</f>
        <v>P249</v>
      </c>
      <c r="E424" s="3" t="str">
        <f>"Fuchsia"</f>
        <v>Fuchsia</v>
      </c>
      <c r="F424" s="3" t="str">
        <f>"38"</f>
        <v>38</v>
      </c>
      <c r="G424" s="11"/>
      <c r="H424" s="4">
        <v>85.9</v>
      </c>
      <c r="I424" s="4">
        <v>189</v>
      </c>
      <c r="J424" s="5">
        <f>SUM(G424*H424)</f>
        <v>0</v>
      </c>
      <c r="K424" s="20">
        <f>SUM(J424*0.84)</f>
        <v>0</v>
      </c>
    </row>
    <row r="425" spans="1:11" x14ac:dyDescent="0.25">
      <c r="A425" s="19"/>
      <c r="B425" s="3" t="str">
        <f>"Y100400"</f>
        <v>Y100400</v>
      </c>
      <c r="C425" s="3" t="str">
        <f>"SPEEDFLY WOMAN SHOES FUCSIA SOLE"</f>
        <v>SPEEDFLY WOMAN SHOES FUCSIA SOLE</v>
      </c>
      <c r="D425" s="3" t="str">
        <f>"P249"</f>
        <v>P249</v>
      </c>
      <c r="E425" s="3" t="str">
        <f>"Fuchsia"</f>
        <v>Fuchsia</v>
      </c>
      <c r="F425" s="3" t="str">
        <f>"38.5"</f>
        <v>38.5</v>
      </c>
      <c r="G425" s="11"/>
      <c r="H425" s="4">
        <v>85.9</v>
      </c>
      <c r="I425" s="4">
        <v>189</v>
      </c>
      <c r="J425" s="5">
        <f>SUM(G425*H425)</f>
        <v>0</v>
      </c>
      <c r="K425" s="20">
        <f>SUM(J425*0.84)</f>
        <v>0</v>
      </c>
    </row>
    <row r="426" spans="1:11" x14ac:dyDescent="0.25">
      <c r="A426" s="19"/>
      <c r="B426" s="3" t="str">
        <f>"Y100400"</f>
        <v>Y100400</v>
      </c>
      <c r="C426" s="3" t="str">
        <f>"SPEEDFLY WOMAN SHOES FUCSIA SOLE"</f>
        <v>SPEEDFLY WOMAN SHOES FUCSIA SOLE</v>
      </c>
      <c r="D426" s="3" t="str">
        <f>"P249"</f>
        <v>P249</v>
      </c>
      <c r="E426" s="3" t="str">
        <f>"Fuchsia"</f>
        <v>Fuchsia</v>
      </c>
      <c r="F426" s="3" t="str">
        <f>"39"</f>
        <v>39</v>
      </c>
      <c r="G426" s="11"/>
      <c r="H426" s="4">
        <v>85.9</v>
      </c>
      <c r="I426" s="4">
        <v>189</v>
      </c>
      <c r="J426" s="5">
        <f>SUM(G426*H426)</f>
        <v>0</v>
      </c>
      <c r="K426" s="20">
        <f>SUM(J426*0.84)</f>
        <v>0</v>
      </c>
    </row>
    <row r="427" spans="1:11" x14ac:dyDescent="0.25">
      <c r="A427" s="19"/>
      <c r="B427" s="3" t="str">
        <f>"Y100400"</f>
        <v>Y100400</v>
      </c>
      <c r="C427" s="3" t="str">
        <f>"SPEEDFLY WOMAN SHOES FUCSIA SOLE"</f>
        <v>SPEEDFLY WOMAN SHOES FUCSIA SOLE</v>
      </c>
      <c r="D427" s="3" t="str">
        <f>"P249"</f>
        <v>P249</v>
      </c>
      <c r="E427" s="3" t="str">
        <f>"Fuchsia"</f>
        <v>Fuchsia</v>
      </c>
      <c r="F427" s="3" t="str">
        <f>"39.5"</f>
        <v>39.5</v>
      </c>
      <c r="G427" s="11"/>
      <c r="H427" s="4">
        <v>85.9</v>
      </c>
      <c r="I427" s="4">
        <v>189</v>
      </c>
      <c r="J427" s="5">
        <f>SUM(G427*H427)</f>
        <v>0</v>
      </c>
      <c r="K427" s="20">
        <f>SUM(J427*0.84)</f>
        <v>0</v>
      </c>
    </row>
    <row r="428" spans="1:11" x14ac:dyDescent="0.25">
      <c r="A428" s="19"/>
      <c r="B428" s="3" t="str">
        <f>"Y100400"</f>
        <v>Y100400</v>
      </c>
      <c r="C428" s="3" t="str">
        <f>"SPEEDFLY WOMAN SHOES FUCSIA SOLE"</f>
        <v>SPEEDFLY WOMAN SHOES FUCSIA SOLE</v>
      </c>
      <c r="D428" s="3" t="str">
        <f>"P249"</f>
        <v>P249</v>
      </c>
      <c r="E428" s="3" t="str">
        <f>"Fuchsia"</f>
        <v>Fuchsia</v>
      </c>
      <c r="F428" s="3" t="str">
        <f>"40"</f>
        <v>40</v>
      </c>
      <c r="G428" s="11"/>
      <c r="H428" s="4">
        <v>85.9</v>
      </c>
      <c r="I428" s="4">
        <v>189</v>
      </c>
      <c r="J428" s="5">
        <f>SUM(G428*H428)</f>
        <v>0</v>
      </c>
      <c r="K428" s="20">
        <f>SUM(J428*0.84)</f>
        <v>0</v>
      </c>
    </row>
    <row r="429" spans="1:11" x14ac:dyDescent="0.25">
      <c r="A429" s="19"/>
      <c r="B429" s="3" t="str">
        <f>"Y100400"</f>
        <v>Y100400</v>
      </c>
      <c r="C429" s="3" t="str">
        <f>"SPEEDFLY WOMAN SHOES FUCSIA SOLE"</f>
        <v>SPEEDFLY WOMAN SHOES FUCSIA SOLE</v>
      </c>
      <c r="D429" s="3" t="str">
        <f>"P249"</f>
        <v>P249</v>
      </c>
      <c r="E429" s="3" t="str">
        <f>"Fuchsia"</f>
        <v>Fuchsia</v>
      </c>
      <c r="F429" s="3" t="str">
        <f>"40.5"</f>
        <v>40.5</v>
      </c>
      <c r="G429" s="11"/>
      <c r="H429" s="4">
        <v>85.9</v>
      </c>
      <c r="I429" s="4">
        <v>189</v>
      </c>
      <c r="J429" s="5">
        <f>SUM(G429*H429)</f>
        <v>0</v>
      </c>
      <c r="K429" s="20">
        <f>SUM(J429*0.84)</f>
        <v>0</v>
      </c>
    </row>
    <row r="430" spans="1:11" x14ac:dyDescent="0.25">
      <c r="A430" s="19"/>
      <c r="B430" s="3" t="str">
        <f>"Y100400"</f>
        <v>Y100400</v>
      </c>
      <c r="C430" s="3" t="str">
        <f>"SPEEDFLY WOMAN SHOES FUCSIA SOLE"</f>
        <v>SPEEDFLY WOMAN SHOES FUCSIA SOLE</v>
      </c>
      <c r="D430" s="3" t="str">
        <f>"P249"</f>
        <v>P249</v>
      </c>
      <c r="E430" s="3" t="str">
        <f>"Fuchsia"</f>
        <v>Fuchsia</v>
      </c>
      <c r="F430" s="3" t="str">
        <f>"41"</f>
        <v>41</v>
      </c>
      <c r="G430" s="11"/>
      <c r="H430" s="4">
        <v>85.9</v>
      </c>
      <c r="I430" s="4">
        <v>189</v>
      </c>
      <c r="J430" s="5">
        <f>SUM(G430*H430)</f>
        <v>0</v>
      </c>
      <c r="K430" s="20">
        <f>SUM(J430*0.84)</f>
        <v>0</v>
      </c>
    </row>
    <row r="431" spans="1:11" x14ac:dyDescent="0.25">
      <c r="A431" s="19"/>
      <c r="B431" s="3" t="str">
        <f>"Y100400"</f>
        <v>Y100400</v>
      </c>
      <c r="C431" s="3" t="str">
        <f>"SPEEDFLY WOMAN SHOES FUCSIA SOLE"</f>
        <v>SPEEDFLY WOMAN SHOES FUCSIA SOLE</v>
      </c>
      <c r="D431" s="3" t="str">
        <f>"P249"</f>
        <v>P249</v>
      </c>
      <c r="E431" s="3" t="str">
        <f>"Fuchsia"</f>
        <v>Fuchsia</v>
      </c>
      <c r="F431" s="3" t="str">
        <f>"41.5"</f>
        <v>41.5</v>
      </c>
      <c r="G431" s="11"/>
      <c r="H431" s="4">
        <v>85.9</v>
      </c>
      <c r="I431" s="4">
        <v>189</v>
      </c>
      <c r="J431" s="5">
        <f>SUM(G431*H431)</f>
        <v>0</v>
      </c>
      <c r="K431" s="20">
        <f>SUM(J431*0.84)</f>
        <v>0</v>
      </c>
    </row>
    <row r="432" spans="1:11" x14ac:dyDescent="0.25">
      <c r="A432" s="19"/>
      <c r="B432" s="3" t="str">
        <f>"Y100400"</f>
        <v>Y100400</v>
      </c>
      <c r="C432" s="3" t="str">
        <f>"SPEEDFLY WOMAN SHOES FUCSIA SOLE"</f>
        <v>SPEEDFLY WOMAN SHOES FUCSIA SOLE</v>
      </c>
      <c r="D432" s="3" t="str">
        <f>"P249"</f>
        <v>P249</v>
      </c>
      <c r="E432" s="3" t="str">
        <f>"Fuchsia"</f>
        <v>Fuchsia</v>
      </c>
      <c r="F432" s="3" t="str">
        <f>"42"</f>
        <v>42</v>
      </c>
      <c r="G432" s="11"/>
      <c r="H432" s="4">
        <v>85.9</v>
      </c>
      <c r="I432" s="4">
        <v>189</v>
      </c>
      <c r="J432" s="5">
        <f>SUM(G432*H432)</f>
        <v>0</v>
      </c>
      <c r="K432" s="20">
        <f>SUM(J432*0.84)</f>
        <v>0</v>
      </c>
    </row>
    <row r="433" spans="1:11" ht="15.75" thickBot="1" x14ac:dyDescent="0.3">
      <c r="A433" s="21"/>
      <c r="B433" s="22" t="str">
        <f>"Y100400"</f>
        <v>Y100400</v>
      </c>
      <c r="C433" s="22" t="str">
        <f>"SPEEDFLY WOMAN SHOES FUCSIA SOLE"</f>
        <v>SPEEDFLY WOMAN SHOES FUCSIA SOLE</v>
      </c>
      <c r="D433" s="22" t="str">
        <f>"P249"</f>
        <v>P249</v>
      </c>
      <c r="E433" s="22" t="str">
        <f>"Fuchsia"</f>
        <v>Fuchsia</v>
      </c>
      <c r="F433" s="22" t="str">
        <f>"42.5"</f>
        <v>42.5</v>
      </c>
      <c r="G433" s="23"/>
      <c r="H433" s="24">
        <v>85.9</v>
      </c>
      <c r="I433" s="24">
        <v>189</v>
      </c>
      <c r="J433" s="25">
        <f>SUM(G433*H433)</f>
        <v>0</v>
      </c>
      <c r="K433" s="26">
        <f>SUM(J433*0.84)</f>
        <v>0</v>
      </c>
    </row>
    <row r="434" spans="1:11" x14ac:dyDescent="0.25">
      <c r="A434" s="13"/>
      <c r="B434" s="14" t="str">
        <f>"Y100333"</f>
        <v>Y100333</v>
      </c>
      <c r="C434" s="14" t="str">
        <f>" SHOCKIE SHOES"</f>
        <v xml:space="preserve"> SHOCKIE SHOES</v>
      </c>
      <c r="D434" s="14" t="str">
        <f>"B116"</f>
        <v>B116</v>
      </c>
      <c r="E434" s="14" t="str">
        <f>"Black/Turquoise"</f>
        <v>Black/Turquoise</v>
      </c>
      <c r="F434" s="14" t="str">
        <f>"36"</f>
        <v>36</v>
      </c>
      <c r="G434" s="15"/>
      <c r="H434" s="16">
        <v>26.8</v>
      </c>
      <c r="I434" s="16">
        <v>59</v>
      </c>
      <c r="J434" s="17">
        <f>SUM(G434*H434)</f>
        <v>0</v>
      </c>
      <c r="K434" s="18">
        <f>SUM(J434*0.84)</f>
        <v>0</v>
      </c>
    </row>
    <row r="435" spans="1:11" x14ac:dyDescent="0.25">
      <c r="A435" s="19"/>
      <c r="B435" s="3" t="str">
        <f>"Y100333"</f>
        <v>Y100333</v>
      </c>
      <c r="C435" s="3" t="str">
        <f>" SHOCKIE SHOES"</f>
        <v xml:space="preserve"> SHOCKIE SHOES</v>
      </c>
      <c r="D435" s="3" t="str">
        <f>"B116"</f>
        <v>B116</v>
      </c>
      <c r="E435" s="3" t="str">
        <f>"Black/Turquoise"</f>
        <v>Black/Turquoise</v>
      </c>
      <c r="F435" s="3" t="str">
        <f>"37"</f>
        <v>37</v>
      </c>
      <c r="G435" s="11"/>
      <c r="H435" s="4">
        <v>26.8</v>
      </c>
      <c r="I435" s="4">
        <v>59</v>
      </c>
      <c r="J435" s="5">
        <f>SUM(G435*H435)</f>
        <v>0</v>
      </c>
      <c r="K435" s="20">
        <f>SUM(J435*0.84)</f>
        <v>0</v>
      </c>
    </row>
    <row r="436" spans="1:11" x14ac:dyDescent="0.25">
      <c r="A436" s="19"/>
      <c r="B436" s="3" t="str">
        <f>"Y100333"</f>
        <v>Y100333</v>
      </c>
      <c r="C436" s="3" t="str">
        <f>" SHOCKIE SHOES"</f>
        <v xml:space="preserve"> SHOCKIE SHOES</v>
      </c>
      <c r="D436" s="3" t="str">
        <f>"B116"</f>
        <v>B116</v>
      </c>
      <c r="E436" s="3" t="str">
        <f>"Black/Turquoise"</f>
        <v>Black/Turquoise</v>
      </c>
      <c r="F436" s="3" t="str">
        <f>"38"</f>
        <v>38</v>
      </c>
      <c r="G436" s="11"/>
      <c r="H436" s="4">
        <v>26.8</v>
      </c>
      <c r="I436" s="4">
        <v>59</v>
      </c>
      <c r="J436" s="5">
        <f>SUM(G436*H436)</f>
        <v>0</v>
      </c>
      <c r="K436" s="20">
        <f>SUM(J436*0.84)</f>
        <v>0</v>
      </c>
    </row>
    <row r="437" spans="1:11" x14ac:dyDescent="0.25">
      <c r="A437" s="19"/>
      <c r="B437" s="3" t="str">
        <f>"Y100333"</f>
        <v>Y100333</v>
      </c>
      <c r="C437" s="3" t="str">
        <f>" SHOCKIE SHOES"</f>
        <v xml:space="preserve"> SHOCKIE SHOES</v>
      </c>
      <c r="D437" s="3" t="str">
        <f>"B116"</f>
        <v>B116</v>
      </c>
      <c r="E437" s="3" t="str">
        <f>"Black/Turquoise"</f>
        <v>Black/Turquoise</v>
      </c>
      <c r="F437" s="3" t="str">
        <f>"39"</f>
        <v>39</v>
      </c>
      <c r="G437" s="11"/>
      <c r="H437" s="4">
        <v>26.8</v>
      </c>
      <c r="I437" s="4">
        <v>59</v>
      </c>
      <c r="J437" s="5">
        <f>SUM(G437*H437)</f>
        <v>0</v>
      </c>
      <c r="K437" s="20">
        <f>SUM(J437*0.84)</f>
        <v>0</v>
      </c>
    </row>
    <row r="438" spans="1:11" x14ac:dyDescent="0.25">
      <c r="A438" s="19"/>
      <c r="B438" s="3" t="str">
        <f>"Y100333"</f>
        <v>Y100333</v>
      </c>
      <c r="C438" s="3" t="str">
        <f>" SHOCKIE SHOES"</f>
        <v xml:space="preserve"> SHOCKIE SHOES</v>
      </c>
      <c r="D438" s="3" t="str">
        <f>"B116"</f>
        <v>B116</v>
      </c>
      <c r="E438" s="3" t="str">
        <f>"Black/Turquoise"</f>
        <v>Black/Turquoise</v>
      </c>
      <c r="F438" s="3" t="str">
        <f>"40"</f>
        <v>40</v>
      </c>
      <c r="G438" s="11"/>
      <c r="H438" s="4">
        <v>26.8</v>
      </c>
      <c r="I438" s="4">
        <v>59</v>
      </c>
      <c r="J438" s="5">
        <f>SUM(G438*H438)</f>
        <v>0</v>
      </c>
      <c r="K438" s="20">
        <f>SUM(J438*0.84)</f>
        <v>0</v>
      </c>
    </row>
    <row r="439" spans="1:11" x14ac:dyDescent="0.25">
      <c r="A439" s="19"/>
      <c r="B439" s="3" t="str">
        <f>"Y100333"</f>
        <v>Y100333</v>
      </c>
      <c r="C439" s="3" t="str">
        <f>" SHOCKIE SHOES"</f>
        <v xml:space="preserve"> SHOCKIE SHOES</v>
      </c>
      <c r="D439" s="3" t="str">
        <f>"B116"</f>
        <v>B116</v>
      </c>
      <c r="E439" s="3" t="str">
        <f>"Black/Turquoise"</f>
        <v>Black/Turquoise</v>
      </c>
      <c r="F439" s="3" t="str">
        <f>"41"</f>
        <v>41</v>
      </c>
      <c r="G439" s="11"/>
      <c r="H439" s="4">
        <v>26.8</v>
      </c>
      <c r="I439" s="4">
        <v>59</v>
      </c>
      <c r="J439" s="5">
        <f>SUM(G439*H439)</f>
        <v>0</v>
      </c>
      <c r="K439" s="20">
        <f>SUM(J439*0.84)</f>
        <v>0</v>
      </c>
    </row>
    <row r="440" spans="1:11" x14ac:dyDescent="0.25">
      <c r="A440" s="19"/>
      <c r="B440" s="3" t="str">
        <f>"Y100333"</f>
        <v>Y100333</v>
      </c>
      <c r="C440" s="3" t="str">
        <f>" SHOCKIE SHOES"</f>
        <v xml:space="preserve"> SHOCKIE SHOES</v>
      </c>
      <c r="D440" s="3" t="str">
        <f>"B116"</f>
        <v>B116</v>
      </c>
      <c r="E440" s="3" t="str">
        <f>"Black/Turquoise"</f>
        <v>Black/Turquoise</v>
      </c>
      <c r="F440" s="3" t="str">
        <f>"42"</f>
        <v>42</v>
      </c>
      <c r="G440" s="11"/>
      <c r="H440" s="4">
        <v>26.8</v>
      </c>
      <c r="I440" s="4">
        <v>59</v>
      </c>
      <c r="J440" s="5">
        <f>SUM(G440*H440)</f>
        <v>0</v>
      </c>
      <c r="K440" s="20">
        <f>SUM(J440*0.84)</f>
        <v>0</v>
      </c>
    </row>
    <row r="441" spans="1:11" x14ac:dyDescent="0.25">
      <c r="A441" s="19"/>
      <c r="B441" s="3" t="str">
        <f>"Y100333"</f>
        <v>Y100333</v>
      </c>
      <c r="C441" s="3" t="str">
        <f>" SHOCKIE SHOES"</f>
        <v xml:space="preserve"> SHOCKIE SHOES</v>
      </c>
      <c r="D441" s="3" t="str">
        <f>"B116"</f>
        <v>B116</v>
      </c>
      <c r="E441" s="3" t="str">
        <f>"Black/Turquoise"</f>
        <v>Black/Turquoise</v>
      </c>
      <c r="F441" s="3" t="str">
        <f>"43"</f>
        <v>43</v>
      </c>
      <c r="G441" s="11"/>
      <c r="H441" s="4">
        <v>26.8</v>
      </c>
      <c r="I441" s="4">
        <v>59</v>
      </c>
      <c r="J441" s="5">
        <f>SUM(G441*H441)</f>
        <v>0</v>
      </c>
      <c r="K441" s="20">
        <f>SUM(J441*0.84)</f>
        <v>0</v>
      </c>
    </row>
    <row r="442" spans="1:11" x14ac:dyDescent="0.25">
      <c r="A442" s="19"/>
      <c r="B442" s="3" t="str">
        <f>"Y100333"</f>
        <v>Y100333</v>
      </c>
      <c r="C442" s="3" t="str">
        <f>" SHOCKIE SHOES"</f>
        <v xml:space="preserve"> SHOCKIE SHOES</v>
      </c>
      <c r="D442" s="3" t="str">
        <f>"B116"</f>
        <v>B116</v>
      </c>
      <c r="E442" s="3" t="str">
        <f>"Black/Turquoise"</f>
        <v>Black/Turquoise</v>
      </c>
      <c r="F442" s="3" t="str">
        <f>"44"</f>
        <v>44</v>
      </c>
      <c r="G442" s="11"/>
      <c r="H442" s="4">
        <v>26.8</v>
      </c>
      <c r="I442" s="4">
        <v>59</v>
      </c>
      <c r="J442" s="5">
        <f>SUM(G442*H442)</f>
        <v>0</v>
      </c>
      <c r="K442" s="20">
        <f>SUM(J442*0.84)</f>
        <v>0</v>
      </c>
    </row>
    <row r="443" spans="1:11" x14ac:dyDescent="0.25">
      <c r="A443" s="19"/>
      <c r="B443" s="3" t="str">
        <f>"Y100333"</f>
        <v>Y100333</v>
      </c>
      <c r="C443" s="3" t="str">
        <f>" SHOCKIE SHOES"</f>
        <v xml:space="preserve"> SHOCKIE SHOES</v>
      </c>
      <c r="D443" s="3" t="str">
        <f>"B116"</f>
        <v>B116</v>
      </c>
      <c r="E443" s="3" t="str">
        <f>"Black/Turquoise"</f>
        <v>Black/Turquoise</v>
      </c>
      <c r="F443" s="3" t="str">
        <f>"45"</f>
        <v>45</v>
      </c>
      <c r="G443" s="11"/>
      <c r="H443" s="4">
        <v>26.8</v>
      </c>
      <c r="I443" s="4">
        <v>59</v>
      </c>
      <c r="J443" s="5">
        <f>SUM(G443*H443)</f>
        <v>0</v>
      </c>
      <c r="K443" s="20">
        <f>SUM(J443*0.84)</f>
        <v>0</v>
      </c>
    </row>
    <row r="444" spans="1:11" ht="15.75" thickBot="1" x14ac:dyDescent="0.3">
      <c r="A444" s="21"/>
      <c r="B444" s="22" t="str">
        <f>"Y100333"</f>
        <v>Y100333</v>
      </c>
      <c r="C444" s="22" t="str">
        <f>" SHOCKIE SHOES"</f>
        <v xml:space="preserve"> SHOCKIE SHOES</v>
      </c>
      <c r="D444" s="22" t="str">
        <f>"B116"</f>
        <v>B116</v>
      </c>
      <c r="E444" s="22" t="str">
        <f>"Black/Turquoise"</f>
        <v>Black/Turquoise</v>
      </c>
      <c r="F444" s="22" t="str">
        <f>"46"</f>
        <v>46</v>
      </c>
      <c r="G444" s="23"/>
      <c r="H444" s="24">
        <v>26.8</v>
      </c>
      <c r="I444" s="24">
        <v>59</v>
      </c>
      <c r="J444" s="25">
        <f>SUM(G444*H444)</f>
        <v>0</v>
      </c>
      <c r="K444" s="26">
        <f>SUM(J444*0.84)</f>
        <v>0</v>
      </c>
    </row>
    <row r="445" spans="1:11" x14ac:dyDescent="0.25">
      <c r="A445" s="13"/>
      <c r="B445" s="14" t="str">
        <f>"Y100333"</f>
        <v>Y100333</v>
      </c>
      <c r="C445" s="14" t="str">
        <f>" SHOCKIE SHOES"</f>
        <v xml:space="preserve"> SHOCKIE SHOES</v>
      </c>
      <c r="D445" s="14" t="str">
        <f>"G461"</f>
        <v>G461</v>
      </c>
      <c r="E445" s="14" t="str">
        <f>"Pearl Grey/Black"</f>
        <v>Pearl Grey/Black</v>
      </c>
      <c r="F445" s="14" t="str">
        <f>"36"</f>
        <v>36</v>
      </c>
      <c r="G445" s="15"/>
      <c r="H445" s="16">
        <v>26.8</v>
      </c>
      <c r="I445" s="16">
        <v>59</v>
      </c>
      <c r="J445" s="17">
        <f>SUM(G445*H445)</f>
        <v>0</v>
      </c>
      <c r="K445" s="18">
        <f>SUM(J445*0.84)</f>
        <v>0</v>
      </c>
    </row>
    <row r="446" spans="1:11" x14ac:dyDescent="0.25">
      <c r="A446" s="19"/>
      <c r="B446" s="3" t="str">
        <f>"Y100333"</f>
        <v>Y100333</v>
      </c>
      <c r="C446" s="3" t="str">
        <f>" SHOCKIE SHOES"</f>
        <v xml:space="preserve"> SHOCKIE SHOES</v>
      </c>
      <c r="D446" s="3" t="str">
        <f>"G461"</f>
        <v>G461</v>
      </c>
      <c r="E446" s="3" t="str">
        <f>"Pearl Grey/Black"</f>
        <v>Pearl Grey/Black</v>
      </c>
      <c r="F446" s="3" t="str">
        <f>"37"</f>
        <v>37</v>
      </c>
      <c r="G446" s="11"/>
      <c r="H446" s="4">
        <v>26.8</v>
      </c>
      <c r="I446" s="4">
        <v>59</v>
      </c>
      <c r="J446" s="5">
        <f>SUM(G446*H446)</f>
        <v>0</v>
      </c>
      <c r="K446" s="20">
        <f>SUM(J446*0.84)</f>
        <v>0</v>
      </c>
    </row>
    <row r="447" spans="1:11" x14ac:dyDescent="0.25">
      <c r="A447" s="19"/>
      <c r="B447" s="3" t="str">
        <f>"Y100333"</f>
        <v>Y100333</v>
      </c>
      <c r="C447" s="3" t="str">
        <f>" SHOCKIE SHOES"</f>
        <v xml:space="preserve"> SHOCKIE SHOES</v>
      </c>
      <c r="D447" s="3" t="str">
        <f>"G461"</f>
        <v>G461</v>
      </c>
      <c r="E447" s="3" t="str">
        <f>"Pearl Grey/Black"</f>
        <v>Pearl Grey/Black</v>
      </c>
      <c r="F447" s="3" t="str">
        <f>"38"</f>
        <v>38</v>
      </c>
      <c r="G447" s="11"/>
      <c r="H447" s="4">
        <v>26.8</v>
      </c>
      <c r="I447" s="4">
        <v>59</v>
      </c>
      <c r="J447" s="5">
        <f>SUM(G447*H447)</f>
        <v>0</v>
      </c>
      <c r="K447" s="20">
        <f>SUM(J447*0.84)</f>
        <v>0</v>
      </c>
    </row>
    <row r="448" spans="1:11" x14ac:dyDescent="0.25">
      <c r="A448" s="19"/>
      <c r="B448" s="3" t="str">
        <f>"Y100333"</f>
        <v>Y100333</v>
      </c>
      <c r="C448" s="3" t="str">
        <f>" SHOCKIE SHOES"</f>
        <v xml:space="preserve"> SHOCKIE SHOES</v>
      </c>
      <c r="D448" s="3" t="str">
        <f>"G461"</f>
        <v>G461</v>
      </c>
      <c r="E448" s="3" t="str">
        <f>"Pearl Grey/Black"</f>
        <v>Pearl Grey/Black</v>
      </c>
      <c r="F448" s="3" t="str">
        <f>"39"</f>
        <v>39</v>
      </c>
      <c r="G448" s="11"/>
      <c r="H448" s="4">
        <v>26.8</v>
      </c>
      <c r="I448" s="4">
        <v>59</v>
      </c>
      <c r="J448" s="5">
        <f>SUM(G448*H448)</f>
        <v>0</v>
      </c>
      <c r="K448" s="20">
        <f>SUM(J448*0.84)</f>
        <v>0</v>
      </c>
    </row>
    <row r="449" spans="1:11" x14ac:dyDescent="0.25">
      <c r="A449" s="19"/>
      <c r="B449" s="3" t="str">
        <f>"Y100333"</f>
        <v>Y100333</v>
      </c>
      <c r="C449" s="3" t="str">
        <f>" SHOCKIE SHOES"</f>
        <v xml:space="preserve"> SHOCKIE SHOES</v>
      </c>
      <c r="D449" s="3" t="str">
        <f>"G461"</f>
        <v>G461</v>
      </c>
      <c r="E449" s="3" t="str">
        <f>"Pearl Grey/Black"</f>
        <v>Pearl Grey/Black</v>
      </c>
      <c r="F449" s="3" t="str">
        <f>"40"</f>
        <v>40</v>
      </c>
      <c r="G449" s="11"/>
      <c r="H449" s="4">
        <v>26.8</v>
      </c>
      <c r="I449" s="4">
        <v>59</v>
      </c>
      <c r="J449" s="5">
        <f>SUM(G449*H449)</f>
        <v>0</v>
      </c>
      <c r="K449" s="20">
        <f>SUM(J449*0.84)</f>
        <v>0</v>
      </c>
    </row>
    <row r="450" spans="1:11" x14ac:dyDescent="0.25">
      <c r="A450" s="19"/>
      <c r="B450" s="3" t="str">
        <f>"Y100333"</f>
        <v>Y100333</v>
      </c>
      <c r="C450" s="3" t="str">
        <f>" SHOCKIE SHOES"</f>
        <v xml:space="preserve"> SHOCKIE SHOES</v>
      </c>
      <c r="D450" s="3" t="str">
        <f>"G461"</f>
        <v>G461</v>
      </c>
      <c r="E450" s="3" t="str">
        <f>"Pearl Grey/Black"</f>
        <v>Pearl Grey/Black</v>
      </c>
      <c r="F450" s="3" t="str">
        <f>"41"</f>
        <v>41</v>
      </c>
      <c r="G450" s="11"/>
      <c r="H450" s="4">
        <v>26.8</v>
      </c>
      <c r="I450" s="4">
        <v>59</v>
      </c>
      <c r="J450" s="5">
        <f>SUM(G450*H450)</f>
        <v>0</v>
      </c>
      <c r="K450" s="20">
        <f>SUM(J450*0.84)</f>
        <v>0</v>
      </c>
    </row>
    <row r="451" spans="1:11" x14ac:dyDescent="0.25">
      <c r="A451" s="19"/>
      <c r="B451" s="3" t="str">
        <f>"Y100333"</f>
        <v>Y100333</v>
      </c>
      <c r="C451" s="3" t="str">
        <f>" SHOCKIE SHOES"</f>
        <v xml:space="preserve"> SHOCKIE SHOES</v>
      </c>
      <c r="D451" s="3" t="str">
        <f>"G461"</f>
        <v>G461</v>
      </c>
      <c r="E451" s="3" t="str">
        <f>"Pearl Grey/Black"</f>
        <v>Pearl Grey/Black</v>
      </c>
      <c r="F451" s="3" t="str">
        <f>"42"</f>
        <v>42</v>
      </c>
      <c r="G451" s="11"/>
      <c r="H451" s="4">
        <v>26.8</v>
      </c>
      <c r="I451" s="4">
        <v>59</v>
      </c>
      <c r="J451" s="5">
        <f>SUM(G451*H451)</f>
        <v>0</v>
      </c>
      <c r="K451" s="20">
        <f>SUM(J451*0.84)</f>
        <v>0</v>
      </c>
    </row>
    <row r="452" spans="1:11" x14ac:dyDescent="0.25">
      <c r="A452" s="19"/>
      <c r="B452" s="3" t="str">
        <f>"Y100333"</f>
        <v>Y100333</v>
      </c>
      <c r="C452" s="3" t="str">
        <f>" SHOCKIE SHOES"</f>
        <v xml:space="preserve"> SHOCKIE SHOES</v>
      </c>
      <c r="D452" s="3" t="str">
        <f>"G461"</f>
        <v>G461</v>
      </c>
      <c r="E452" s="3" t="str">
        <f>"Pearl Grey/Black"</f>
        <v>Pearl Grey/Black</v>
      </c>
      <c r="F452" s="3" t="str">
        <f>"43"</f>
        <v>43</v>
      </c>
      <c r="G452" s="11"/>
      <c r="H452" s="4">
        <v>26.8</v>
      </c>
      <c r="I452" s="4">
        <v>59</v>
      </c>
      <c r="J452" s="5">
        <f>SUM(G452*H452)</f>
        <v>0</v>
      </c>
      <c r="K452" s="20">
        <f>SUM(J452*0.84)</f>
        <v>0</v>
      </c>
    </row>
    <row r="453" spans="1:11" x14ac:dyDescent="0.25">
      <c r="A453" s="19"/>
      <c r="B453" s="3" t="str">
        <f>"Y100333"</f>
        <v>Y100333</v>
      </c>
      <c r="C453" s="3" t="str">
        <f>" SHOCKIE SHOES"</f>
        <v xml:space="preserve"> SHOCKIE SHOES</v>
      </c>
      <c r="D453" s="3" t="str">
        <f>"G461"</f>
        <v>G461</v>
      </c>
      <c r="E453" s="3" t="str">
        <f>"Pearl Grey/Black"</f>
        <v>Pearl Grey/Black</v>
      </c>
      <c r="F453" s="3" t="str">
        <f>"44"</f>
        <v>44</v>
      </c>
      <c r="G453" s="11"/>
      <c r="H453" s="4">
        <v>26.8</v>
      </c>
      <c r="I453" s="4">
        <v>59</v>
      </c>
      <c r="J453" s="5">
        <f>SUM(G453*H453)</f>
        <v>0</v>
      </c>
      <c r="K453" s="20">
        <f>SUM(J453*0.84)</f>
        <v>0</v>
      </c>
    </row>
    <row r="454" spans="1:11" x14ac:dyDescent="0.25">
      <c r="A454" s="19"/>
      <c r="B454" s="3" t="str">
        <f>"Y100333"</f>
        <v>Y100333</v>
      </c>
      <c r="C454" s="3" t="str">
        <f>" SHOCKIE SHOES"</f>
        <v xml:space="preserve"> SHOCKIE SHOES</v>
      </c>
      <c r="D454" s="3" t="str">
        <f>"G461"</f>
        <v>G461</v>
      </c>
      <c r="E454" s="3" t="str">
        <f>"Pearl Grey/Black"</f>
        <v>Pearl Grey/Black</v>
      </c>
      <c r="F454" s="3" t="str">
        <f>"45"</f>
        <v>45</v>
      </c>
      <c r="G454" s="11"/>
      <c r="H454" s="4">
        <v>26.8</v>
      </c>
      <c r="I454" s="4">
        <v>59</v>
      </c>
      <c r="J454" s="5">
        <f>SUM(G454*H454)</f>
        <v>0</v>
      </c>
      <c r="K454" s="20">
        <f>SUM(J454*0.84)</f>
        <v>0</v>
      </c>
    </row>
    <row r="455" spans="1:11" ht="15.75" thickBot="1" x14ac:dyDescent="0.3">
      <c r="A455" s="21"/>
      <c r="B455" s="22" t="str">
        <f>"Y100333"</f>
        <v>Y100333</v>
      </c>
      <c r="C455" s="22" t="str">
        <f>" SHOCKIE SHOES"</f>
        <v xml:space="preserve"> SHOCKIE SHOES</v>
      </c>
      <c r="D455" s="22" t="str">
        <f>"G461"</f>
        <v>G461</v>
      </c>
      <c r="E455" s="22" t="str">
        <f>"Pearl Grey/Black"</f>
        <v>Pearl Grey/Black</v>
      </c>
      <c r="F455" s="22" t="str">
        <f>"46"</f>
        <v>46</v>
      </c>
      <c r="G455" s="23"/>
      <c r="H455" s="24">
        <v>26.8</v>
      </c>
      <c r="I455" s="24">
        <v>59</v>
      </c>
      <c r="J455" s="25">
        <f>SUM(G455*H455)</f>
        <v>0</v>
      </c>
      <c r="K455" s="26">
        <f>SUM(J455*0.84)</f>
        <v>0</v>
      </c>
    </row>
    <row r="456" spans="1:11" x14ac:dyDescent="0.25">
      <c r="A456" s="13"/>
      <c r="B456" s="14" t="str">
        <f>"Y100410"</f>
        <v>Y100410</v>
      </c>
      <c r="C456" s="14" t="str">
        <f>"BEEMOTION WOMAN SHOES"</f>
        <v>BEEMOTION WOMAN SHOES</v>
      </c>
      <c r="D456" s="14" t="str">
        <f>"P341"</f>
        <v>P341</v>
      </c>
      <c r="E456" s="14" t="str">
        <f>"Pink Yarrow"</f>
        <v>Pink Yarrow</v>
      </c>
      <c r="F456" s="14" t="str">
        <f>"36"</f>
        <v>36</v>
      </c>
      <c r="G456" s="15"/>
      <c r="H456" s="16">
        <v>35.9</v>
      </c>
      <c r="I456" s="16">
        <v>79</v>
      </c>
      <c r="J456" s="17">
        <f>SUM(G456*H456)</f>
        <v>0</v>
      </c>
      <c r="K456" s="18">
        <f>SUM(J456*0.84)</f>
        <v>0</v>
      </c>
    </row>
    <row r="457" spans="1:11" x14ac:dyDescent="0.25">
      <c r="A457" s="19"/>
      <c r="B457" s="3" t="str">
        <f>"Y100410"</f>
        <v>Y100410</v>
      </c>
      <c r="C457" s="3" t="str">
        <f>"BEEMOTION WOMAN SHOES"</f>
        <v>BEEMOTION WOMAN SHOES</v>
      </c>
      <c r="D457" s="3" t="str">
        <f>"P341"</f>
        <v>P341</v>
      </c>
      <c r="E457" s="3" t="str">
        <f>"Pink Yarrow"</f>
        <v>Pink Yarrow</v>
      </c>
      <c r="F457" s="3" t="str">
        <f>"37"</f>
        <v>37</v>
      </c>
      <c r="G457" s="11"/>
      <c r="H457" s="4">
        <v>35.9</v>
      </c>
      <c r="I457" s="4">
        <v>79</v>
      </c>
      <c r="J457" s="5">
        <f>SUM(G457*H457)</f>
        <v>0</v>
      </c>
      <c r="K457" s="20">
        <f>SUM(J457*0.84)</f>
        <v>0</v>
      </c>
    </row>
    <row r="458" spans="1:11" x14ac:dyDescent="0.25">
      <c r="A458" s="19"/>
      <c r="B458" s="3" t="str">
        <f>"Y100410"</f>
        <v>Y100410</v>
      </c>
      <c r="C458" s="3" t="str">
        <f>"BEEMOTION WOMAN SHOES"</f>
        <v>BEEMOTION WOMAN SHOES</v>
      </c>
      <c r="D458" s="3" t="str">
        <f>"P341"</f>
        <v>P341</v>
      </c>
      <c r="E458" s="3" t="str">
        <f>"Pink Yarrow"</f>
        <v>Pink Yarrow</v>
      </c>
      <c r="F458" s="3" t="str">
        <f>"38"</f>
        <v>38</v>
      </c>
      <c r="G458" s="11"/>
      <c r="H458" s="4">
        <v>35.9</v>
      </c>
      <c r="I458" s="4">
        <v>79</v>
      </c>
      <c r="J458" s="5">
        <f>SUM(G458*H458)</f>
        <v>0</v>
      </c>
      <c r="K458" s="20">
        <f>SUM(J458*0.84)</f>
        <v>0</v>
      </c>
    </row>
    <row r="459" spans="1:11" x14ac:dyDescent="0.25">
      <c r="A459" s="19"/>
      <c r="B459" s="3" t="str">
        <f>"Y100410"</f>
        <v>Y100410</v>
      </c>
      <c r="C459" s="3" t="str">
        <f>"BEEMOTION WOMAN SHOES"</f>
        <v>BEEMOTION WOMAN SHOES</v>
      </c>
      <c r="D459" s="3" t="str">
        <f>"P341"</f>
        <v>P341</v>
      </c>
      <c r="E459" s="3" t="str">
        <f>"Pink Yarrow"</f>
        <v>Pink Yarrow</v>
      </c>
      <c r="F459" s="3" t="str">
        <f>"39"</f>
        <v>39</v>
      </c>
      <c r="G459" s="11"/>
      <c r="H459" s="4">
        <v>35.9</v>
      </c>
      <c r="I459" s="4">
        <v>79</v>
      </c>
      <c r="J459" s="5">
        <f>SUM(G459*H459)</f>
        <v>0</v>
      </c>
      <c r="K459" s="20">
        <f>SUM(J459*0.84)</f>
        <v>0</v>
      </c>
    </row>
    <row r="460" spans="1:11" x14ac:dyDescent="0.25">
      <c r="A460" s="19"/>
      <c r="B460" s="3" t="str">
        <f>"Y100410"</f>
        <v>Y100410</v>
      </c>
      <c r="C460" s="3" t="str">
        <f>"BEEMOTION WOMAN SHOES"</f>
        <v>BEEMOTION WOMAN SHOES</v>
      </c>
      <c r="D460" s="3" t="str">
        <f>"P341"</f>
        <v>P341</v>
      </c>
      <c r="E460" s="3" t="str">
        <f>"Pink Yarrow"</f>
        <v>Pink Yarrow</v>
      </c>
      <c r="F460" s="3" t="str">
        <f>"40"</f>
        <v>40</v>
      </c>
      <c r="G460" s="11"/>
      <c r="H460" s="4">
        <v>35.9</v>
      </c>
      <c r="I460" s="4">
        <v>79</v>
      </c>
      <c r="J460" s="5">
        <f>SUM(G460*H460)</f>
        <v>0</v>
      </c>
      <c r="K460" s="20">
        <f>SUM(J460*0.84)</f>
        <v>0</v>
      </c>
    </row>
    <row r="461" spans="1:11" x14ac:dyDescent="0.25">
      <c r="A461" s="19"/>
      <c r="B461" s="3" t="str">
        <f>"Y100410"</f>
        <v>Y100410</v>
      </c>
      <c r="C461" s="3" t="str">
        <f>"BEEMOTION WOMAN SHOES"</f>
        <v>BEEMOTION WOMAN SHOES</v>
      </c>
      <c r="D461" s="3" t="str">
        <f>"P341"</f>
        <v>P341</v>
      </c>
      <c r="E461" s="3" t="str">
        <f>"Pink Yarrow"</f>
        <v>Pink Yarrow</v>
      </c>
      <c r="F461" s="3" t="str">
        <f>"41"</f>
        <v>41</v>
      </c>
      <c r="G461" s="11"/>
      <c r="H461" s="4">
        <v>35.9</v>
      </c>
      <c r="I461" s="4">
        <v>79</v>
      </c>
      <c r="J461" s="5">
        <f>SUM(G461*H461)</f>
        <v>0</v>
      </c>
      <c r="K461" s="20">
        <f>SUM(J461*0.84)</f>
        <v>0</v>
      </c>
    </row>
    <row r="462" spans="1:11" ht="15.75" thickBot="1" x14ac:dyDescent="0.3">
      <c r="A462" s="21"/>
      <c r="B462" s="22" t="str">
        <f>"Y100410"</f>
        <v>Y100410</v>
      </c>
      <c r="C462" s="22" t="str">
        <f>"BEEMOTION WOMAN SHOES"</f>
        <v>BEEMOTION WOMAN SHOES</v>
      </c>
      <c r="D462" s="22" t="str">
        <f>"P341"</f>
        <v>P341</v>
      </c>
      <c r="E462" s="22" t="str">
        <f>"Pink Yarrow"</f>
        <v>Pink Yarrow</v>
      </c>
      <c r="F462" s="22" t="str">
        <f>"42"</f>
        <v>42</v>
      </c>
      <c r="G462" s="23"/>
      <c r="H462" s="24">
        <v>35.9</v>
      </c>
      <c r="I462" s="24">
        <v>79</v>
      </c>
      <c r="J462" s="25">
        <f>SUM(G462*H462)</f>
        <v>0</v>
      </c>
      <c r="K462" s="26">
        <f>SUM(J462*0.84)</f>
        <v>0</v>
      </c>
    </row>
    <row r="463" spans="1:11" x14ac:dyDescent="0.25">
      <c r="A463" s="13"/>
      <c r="B463" s="14" t="str">
        <f>"Y100416"</f>
        <v>Y100416</v>
      </c>
      <c r="C463" s="14" t="str">
        <f>"BEEMOTION SHOES"</f>
        <v>BEEMOTION SHOES</v>
      </c>
      <c r="D463" s="14" t="str">
        <f>"E000"</f>
        <v>E000</v>
      </c>
      <c r="E463" s="14" t="str">
        <f>"Acid Green"</f>
        <v>Acid Green</v>
      </c>
      <c r="F463" s="14" t="str">
        <f>"36"</f>
        <v>36</v>
      </c>
      <c r="G463" s="15"/>
      <c r="H463" s="16">
        <v>35.9</v>
      </c>
      <c r="I463" s="16">
        <v>79</v>
      </c>
      <c r="J463" s="17">
        <f>SUM(G463*H463)</f>
        <v>0</v>
      </c>
      <c r="K463" s="18">
        <f>SUM(J463*0.84)</f>
        <v>0</v>
      </c>
    </row>
    <row r="464" spans="1:11" x14ac:dyDescent="0.25">
      <c r="A464" s="19"/>
      <c r="B464" s="3" t="str">
        <f>"Y100416"</f>
        <v>Y100416</v>
      </c>
      <c r="C464" s="3" t="str">
        <f>"BEEMOTION SHOES"</f>
        <v>BEEMOTION SHOES</v>
      </c>
      <c r="D464" s="3" t="str">
        <f>"E000"</f>
        <v>E000</v>
      </c>
      <c r="E464" s="3" t="str">
        <f>"Acid Green"</f>
        <v>Acid Green</v>
      </c>
      <c r="F464" s="3" t="str">
        <f>"37"</f>
        <v>37</v>
      </c>
      <c r="G464" s="11"/>
      <c r="H464" s="4">
        <v>35.9</v>
      </c>
      <c r="I464" s="4">
        <v>79</v>
      </c>
      <c r="J464" s="5">
        <f>SUM(G464*H464)</f>
        <v>0</v>
      </c>
      <c r="K464" s="20">
        <f>SUM(J464*0.84)</f>
        <v>0</v>
      </c>
    </row>
    <row r="465" spans="1:11" x14ac:dyDescent="0.25">
      <c r="A465" s="19"/>
      <c r="B465" s="3" t="str">
        <f>"Y100416"</f>
        <v>Y100416</v>
      </c>
      <c r="C465" s="3" t="str">
        <f>"BEEMOTION SHOES"</f>
        <v>BEEMOTION SHOES</v>
      </c>
      <c r="D465" s="3" t="str">
        <f>"E000"</f>
        <v>E000</v>
      </c>
      <c r="E465" s="3" t="str">
        <f>"Acid Green"</f>
        <v>Acid Green</v>
      </c>
      <c r="F465" s="3" t="str">
        <f>"38"</f>
        <v>38</v>
      </c>
      <c r="G465" s="11"/>
      <c r="H465" s="4">
        <v>35.9</v>
      </c>
      <c r="I465" s="4">
        <v>79</v>
      </c>
      <c r="J465" s="5">
        <f>SUM(G465*H465)</f>
        <v>0</v>
      </c>
      <c r="K465" s="20">
        <f>SUM(J465*0.84)</f>
        <v>0</v>
      </c>
    </row>
    <row r="466" spans="1:11" x14ac:dyDescent="0.25">
      <c r="A466" s="19"/>
      <c r="B466" s="3" t="str">
        <f>"Y100416"</f>
        <v>Y100416</v>
      </c>
      <c r="C466" s="3" t="str">
        <f>"BEEMOTION SHOES"</f>
        <v>BEEMOTION SHOES</v>
      </c>
      <c r="D466" s="3" t="str">
        <f>"E000"</f>
        <v>E000</v>
      </c>
      <c r="E466" s="3" t="str">
        <f>"Acid Green"</f>
        <v>Acid Green</v>
      </c>
      <c r="F466" s="3" t="str">
        <f>"39"</f>
        <v>39</v>
      </c>
      <c r="G466" s="11"/>
      <c r="H466" s="4">
        <v>35.9</v>
      </c>
      <c r="I466" s="4">
        <v>79</v>
      </c>
      <c r="J466" s="5">
        <f>SUM(G466*H466)</f>
        <v>0</v>
      </c>
      <c r="K466" s="20">
        <f>SUM(J466*0.84)</f>
        <v>0</v>
      </c>
    </row>
    <row r="467" spans="1:11" x14ac:dyDescent="0.25">
      <c r="A467" s="19"/>
      <c r="B467" s="3" t="str">
        <f>"Y100416"</f>
        <v>Y100416</v>
      </c>
      <c r="C467" s="3" t="str">
        <f>"BEEMOTION SHOES"</f>
        <v>BEEMOTION SHOES</v>
      </c>
      <c r="D467" s="3" t="str">
        <f>"E000"</f>
        <v>E000</v>
      </c>
      <c r="E467" s="3" t="str">
        <f>"Acid Green"</f>
        <v>Acid Green</v>
      </c>
      <c r="F467" s="3" t="str">
        <f>"40"</f>
        <v>40</v>
      </c>
      <c r="G467" s="11"/>
      <c r="H467" s="4">
        <v>35.9</v>
      </c>
      <c r="I467" s="4">
        <v>79</v>
      </c>
      <c r="J467" s="5">
        <f>SUM(G467*H467)</f>
        <v>0</v>
      </c>
      <c r="K467" s="20">
        <f>SUM(J467*0.84)</f>
        <v>0</v>
      </c>
    </row>
    <row r="468" spans="1:11" x14ac:dyDescent="0.25">
      <c r="A468" s="19"/>
      <c r="B468" s="3" t="str">
        <f>"Y100416"</f>
        <v>Y100416</v>
      </c>
      <c r="C468" s="3" t="str">
        <f>"BEEMOTION SHOES"</f>
        <v>BEEMOTION SHOES</v>
      </c>
      <c r="D468" s="3" t="str">
        <f>"E000"</f>
        <v>E000</v>
      </c>
      <c r="E468" s="3" t="str">
        <f>"Acid Green"</f>
        <v>Acid Green</v>
      </c>
      <c r="F468" s="3" t="str">
        <f>"41"</f>
        <v>41</v>
      </c>
      <c r="G468" s="11"/>
      <c r="H468" s="4">
        <v>35.9</v>
      </c>
      <c r="I468" s="4">
        <v>79</v>
      </c>
      <c r="J468" s="5">
        <f>SUM(G468*H468)</f>
        <v>0</v>
      </c>
      <c r="K468" s="20">
        <f>SUM(J468*0.84)</f>
        <v>0</v>
      </c>
    </row>
    <row r="469" spans="1:11" x14ac:dyDescent="0.25">
      <c r="A469" s="19"/>
      <c r="B469" s="3" t="str">
        <f>"Y100416"</f>
        <v>Y100416</v>
      </c>
      <c r="C469" s="3" t="str">
        <f>"BEEMOTION SHOES"</f>
        <v>BEEMOTION SHOES</v>
      </c>
      <c r="D469" s="3" t="str">
        <f>"E000"</f>
        <v>E000</v>
      </c>
      <c r="E469" s="3" t="str">
        <f>"Acid Green"</f>
        <v>Acid Green</v>
      </c>
      <c r="F469" s="3" t="str">
        <f>"42"</f>
        <v>42</v>
      </c>
      <c r="G469" s="11"/>
      <c r="H469" s="4">
        <v>35.9</v>
      </c>
      <c r="I469" s="4">
        <v>79</v>
      </c>
      <c r="J469" s="5">
        <f>SUM(G469*H469)</f>
        <v>0</v>
      </c>
      <c r="K469" s="20">
        <f>SUM(J469*0.84)</f>
        <v>0</v>
      </c>
    </row>
    <row r="470" spans="1:11" x14ac:dyDescent="0.25">
      <c r="A470" s="19"/>
      <c r="B470" s="3" t="str">
        <f>"Y100416"</f>
        <v>Y100416</v>
      </c>
      <c r="C470" s="3" t="str">
        <f>"BEEMOTION SHOES"</f>
        <v>BEEMOTION SHOES</v>
      </c>
      <c r="D470" s="3" t="str">
        <f>"E000"</f>
        <v>E000</v>
      </c>
      <c r="E470" s="3" t="str">
        <f>"Acid Green"</f>
        <v>Acid Green</v>
      </c>
      <c r="F470" s="3" t="str">
        <f>"43"</f>
        <v>43</v>
      </c>
      <c r="G470" s="11"/>
      <c r="H470" s="4">
        <v>35.9</v>
      </c>
      <c r="I470" s="4">
        <v>79</v>
      </c>
      <c r="J470" s="5">
        <f>SUM(G470*H470)</f>
        <v>0</v>
      </c>
      <c r="K470" s="20">
        <f>SUM(J470*0.84)</f>
        <v>0</v>
      </c>
    </row>
    <row r="471" spans="1:11" x14ac:dyDescent="0.25">
      <c r="A471" s="19"/>
      <c r="B471" s="3" t="str">
        <f>"Y100416"</f>
        <v>Y100416</v>
      </c>
      <c r="C471" s="3" t="str">
        <f>"BEEMOTION SHOES"</f>
        <v>BEEMOTION SHOES</v>
      </c>
      <c r="D471" s="3" t="str">
        <f>"E000"</f>
        <v>E000</v>
      </c>
      <c r="E471" s="3" t="str">
        <f>"Acid Green"</f>
        <v>Acid Green</v>
      </c>
      <c r="F471" s="3" t="str">
        <f>"44"</f>
        <v>44</v>
      </c>
      <c r="G471" s="11"/>
      <c r="H471" s="4">
        <v>35.9</v>
      </c>
      <c r="I471" s="4">
        <v>79</v>
      </c>
      <c r="J471" s="5">
        <f>SUM(G471*H471)</f>
        <v>0</v>
      </c>
      <c r="K471" s="20">
        <f>SUM(J471*0.84)</f>
        <v>0</v>
      </c>
    </row>
    <row r="472" spans="1:11" x14ac:dyDescent="0.25">
      <c r="A472" s="19"/>
      <c r="B472" s="3" t="str">
        <f>"Y100416"</f>
        <v>Y100416</v>
      </c>
      <c r="C472" s="3" t="str">
        <f>"BEEMOTION SHOES"</f>
        <v>BEEMOTION SHOES</v>
      </c>
      <c r="D472" s="3" t="str">
        <f>"E000"</f>
        <v>E000</v>
      </c>
      <c r="E472" s="3" t="str">
        <f>"Acid Green"</f>
        <v>Acid Green</v>
      </c>
      <c r="F472" s="3" t="str">
        <f>"45"</f>
        <v>45</v>
      </c>
      <c r="G472" s="11"/>
      <c r="H472" s="4">
        <v>35.9</v>
      </c>
      <c r="I472" s="4">
        <v>79</v>
      </c>
      <c r="J472" s="5">
        <f>SUM(G472*H472)</f>
        <v>0</v>
      </c>
      <c r="K472" s="20">
        <f>SUM(J472*0.84)</f>
        <v>0</v>
      </c>
    </row>
    <row r="473" spans="1:11" ht="15.75" thickBot="1" x14ac:dyDescent="0.3">
      <c r="A473" s="21"/>
      <c r="B473" s="22" t="str">
        <f>"Y100416"</f>
        <v>Y100416</v>
      </c>
      <c r="C473" s="22" t="str">
        <f>"BEEMOTION SHOES"</f>
        <v>BEEMOTION SHOES</v>
      </c>
      <c r="D473" s="22" t="str">
        <f>"E000"</f>
        <v>E000</v>
      </c>
      <c r="E473" s="22" t="str">
        <f>"Acid Green"</f>
        <v>Acid Green</v>
      </c>
      <c r="F473" s="22" t="str">
        <f>"46"</f>
        <v>46</v>
      </c>
      <c r="G473" s="23"/>
      <c r="H473" s="24">
        <v>35.9</v>
      </c>
      <c r="I473" s="24">
        <v>79</v>
      </c>
      <c r="J473" s="25">
        <f>SUM(G473*H473)</f>
        <v>0</v>
      </c>
      <c r="K473" s="26">
        <f>SUM(J473*0.84)</f>
        <v>0</v>
      </c>
    </row>
    <row r="474" spans="1:11" x14ac:dyDescent="0.25">
      <c r="A474" s="13"/>
      <c r="B474" s="14" t="str">
        <f>"Y100416"</f>
        <v>Y100416</v>
      </c>
      <c r="C474" s="14" t="str">
        <f>"BEEMOTION SHOES"</f>
        <v>BEEMOTION SHOES</v>
      </c>
      <c r="D474" s="14" t="str">
        <f>"B014"</f>
        <v>B014</v>
      </c>
      <c r="E474" s="14" t="str">
        <f>"Black/Anthracite"</f>
        <v>Black/Anthracite</v>
      </c>
      <c r="F474" s="14" t="str">
        <f>"36"</f>
        <v>36</v>
      </c>
      <c r="G474" s="15"/>
      <c r="H474" s="16">
        <v>35.9</v>
      </c>
      <c r="I474" s="16">
        <v>79</v>
      </c>
      <c r="J474" s="17">
        <f>SUM(G474*H474)</f>
        <v>0</v>
      </c>
      <c r="K474" s="18">
        <f>SUM(J474*0.84)</f>
        <v>0</v>
      </c>
    </row>
    <row r="475" spans="1:11" x14ac:dyDescent="0.25">
      <c r="A475" s="19"/>
      <c r="B475" s="3" t="str">
        <f>"Y100416"</f>
        <v>Y100416</v>
      </c>
      <c r="C475" s="3" t="str">
        <f>"BEEMOTION SHOES"</f>
        <v>BEEMOTION SHOES</v>
      </c>
      <c r="D475" s="3" t="str">
        <f>"B014"</f>
        <v>B014</v>
      </c>
      <c r="E475" s="3" t="str">
        <f>"Black/Anthracite"</f>
        <v>Black/Anthracite</v>
      </c>
      <c r="F475" s="3" t="str">
        <f>"37"</f>
        <v>37</v>
      </c>
      <c r="G475" s="11"/>
      <c r="H475" s="4">
        <v>35.9</v>
      </c>
      <c r="I475" s="4">
        <v>79</v>
      </c>
      <c r="J475" s="5">
        <f>SUM(G475*H475)</f>
        <v>0</v>
      </c>
      <c r="K475" s="20">
        <f>SUM(J475*0.84)</f>
        <v>0</v>
      </c>
    </row>
    <row r="476" spans="1:11" x14ac:dyDescent="0.25">
      <c r="A476" s="19"/>
      <c r="B476" s="3" t="str">
        <f>"Y100416"</f>
        <v>Y100416</v>
      </c>
      <c r="C476" s="3" t="str">
        <f>"BEEMOTION SHOES"</f>
        <v>BEEMOTION SHOES</v>
      </c>
      <c r="D476" s="3" t="str">
        <f>"B014"</f>
        <v>B014</v>
      </c>
      <c r="E476" s="3" t="str">
        <f>"Black/Anthracite"</f>
        <v>Black/Anthracite</v>
      </c>
      <c r="F476" s="3" t="str">
        <f>"38"</f>
        <v>38</v>
      </c>
      <c r="G476" s="11"/>
      <c r="H476" s="4">
        <v>35.9</v>
      </c>
      <c r="I476" s="4">
        <v>79</v>
      </c>
      <c r="J476" s="5">
        <f>SUM(G476*H476)</f>
        <v>0</v>
      </c>
      <c r="K476" s="20">
        <f>SUM(J476*0.84)</f>
        <v>0</v>
      </c>
    </row>
    <row r="477" spans="1:11" x14ac:dyDescent="0.25">
      <c r="A477" s="19"/>
      <c r="B477" s="3" t="str">
        <f>"Y100416"</f>
        <v>Y100416</v>
      </c>
      <c r="C477" s="3" t="str">
        <f>"BEEMOTION SHOES"</f>
        <v>BEEMOTION SHOES</v>
      </c>
      <c r="D477" s="3" t="str">
        <f>"B014"</f>
        <v>B014</v>
      </c>
      <c r="E477" s="3" t="str">
        <f>"Black/Anthracite"</f>
        <v>Black/Anthracite</v>
      </c>
      <c r="F477" s="3" t="str">
        <f>"39"</f>
        <v>39</v>
      </c>
      <c r="G477" s="11"/>
      <c r="H477" s="4">
        <v>35.9</v>
      </c>
      <c r="I477" s="4">
        <v>79</v>
      </c>
      <c r="J477" s="5">
        <f>SUM(G477*H477)</f>
        <v>0</v>
      </c>
      <c r="K477" s="20">
        <f>SUM(J477*0.84)</f>
        <v>0</v>
      </c>
    </row>
    <row r="478" spans="1:11" x14ac:dyDescent="0.25">
      <c r="A478" s="19"/>
      <c r="B478" s="3" t="str">
        <f>"Y100416"</f>
        <v>Y100416</v>
      </c>
      <c r="C478" s="3" t="str">
        <f>"BEEMOTION SHOES"</f>
        <v>BEEMOTION SHOES</v>
      </c>
      <c r="D478" s="3" t="str">
        <f>"B014"</f>
        <v>B014</v>
      </c>
      <c r="E478" s="3" t="str">
        <f>"Black/Anthracite"</f>
        <v>Black/Anthracite</v>
      </c>
      <c r="F478" s="3" t="str">
        <f>"40"</f>
        <v>40</v>
      </c>
      <c r="G478" s="11"/>
      <c r="H478" s="4">
        <v>35.9</v>
      </c>
      <c r="I478" s="4">
        <v>79</v>
      </c>
      <c r="J478" s="5">
        <f>SUM(G478*H478)</f>
        <v>0</v>
      </c>
      <c r="K478" s="20">
        <f>SUM(J478*0.84)</f>
        <v>0</v>
      </c>
    </row>
    <row r="479" spans="1:11" x14ac:dyDescent="0.25">
      <c r="A479" s="19"/>
      <c r="B479" s="3" t="str">
        <f>"Y100416"</f>
        <v>Y100416</v>
      </c>
      <c r="C479" s="3" t="str">
        <f>"BEEMOTION SHOES"</f>
        <v>BEEMOTION SHOES</v>
      </c>
      <c r="D479" s="3" t="str">
        <f>"B014"</f>
        <v>B014</v>
      </c>
      <c r="E479" s="3" t="str">
        <f>"Black/Anthracite"</f>
        <v>Black/Anthracite</v>
      </c>
      <c r="F479" s="3" t="str">
        <f>"41"</f>
        <v>41</v>
      </c>
      <c r="G479" s="11"/>
      <c r="H479" s="4">
        <v>35.9</v>
      </c>
      <c r="I479" s="4">
        <v>79</v>
      </c>
      <c r="J479" s="5">
        <f>SUM(G479*H479)</f>
        <v>0</v>
      </c>
      <c r="K479" s="20">
        <f>SUM(J479*0.84)</f>
        <v>0</v>
      </c>
    </row>
    <row r="480" spans="1:11" x14ac:dyDescent="0.25">
      <c r="A480" s="19"/>
      <c r="B480" s="3" t="str">
        <f>"Y100416"</f>
        <v>Y100416</v>
      </c>
      <c r="C480" s="3" t="str">
        <f>"BEEMOTION SHOES"</f>
        <v>BEEMOTION SHOES</v>
      </c>
      <c r="D480" s="3" t="str">
        <f>"B014"</f>
        <v>B014</v>
      </c>
      <c r="E480" s="3" t="str">
        <f>"Black/Anthracite"</f>
        <v>Black/Anthracite</v>
      </c>
      <c r="F480" s="3" t="str">
        <f>"42"</f>
        <v>42</v>
      </c>
      <c r="G480" s="11"/>
      <c r="H480" s="4">
        <v>35.9</v>
      </c>
      <c r="I480" s="4">
        <v>79</v>
      </c>
      <c r="J480" s="5">
        <f>SUM(G480*H480)</f>
        <v>0</v>
      </c>
      <c r="K480" s="20">
        <f>SUM(J480*0.84)</f>
        <v>0</v>
      </c>
    </row>
    <row r="481" spans="1:11" x14ac:dyDescent="0.25">
      <c r="A481" s="19"/>
      <c r="B481" s="3" t="str">
        <f>"Y100416"</f>
        <v>Y100416</v>
      </c>
      <c r="C481" s="3" t="str">
        <f>"BEEMOTION SHOES"</f>
        <v>BEEMOTION SHOES</v>
      </c>
      <c r="D481" s="3" t="str">
        <f>"B014"</f>
        <v>B014</v>
      </c>
      <c r="E481" s="3" t="str">
        <f>"Black/Anthracite"</f>
        <v>Black/Anthracite</v>
      </c>
      <c r="F481" s="3" t="str">
        <f>"43"</f>
        <v>43</v>
      </c>
      <c r="G481" s="11"/>
      <c r="H481" s="4">
        <v>35.9</v>
      </c>
      <c r="I481" s="4">
        <v>79</v>
      </c>
      <c r="J481" s="5">
        <f>SUM(G481*H481)</f>
        <v>0</v>
      </c>
      <c r="K481" s="20">
        <f>SUM(J481*0.84)</f>
        <v>0</v>
      </c>
    </row>
    <row r="482" spans="1:11" x14ac:dyDescent="0.25">
      <c r="A482" s="19"/>
      <c r="B482" s="3" t="str">
        <f>"Y100416"</f>
        <v>Y100416</v>
      </c>
      <c r="C482" s="3" t="str">
        <f>"BEEMOTION SHOES"</f>
        <v>BEEMOTION SHOES</v>
      </c>
      <c r="D482" s="3" t="str">
        <f>"B014"</f>
        <v>B014</v>
      </c>
      <c r="E482" s="3" t="str">
        <f>"Black/Anthracite"</f>
        <v>Black/Anthracite</v>
      </c>
      <c r="F482" s="3" t="str">
        <f>"44"</f>
        <v>44</v>
      </c>
      <c r="G482" s="11"/>
      <c r="H482" s="4">
        <v>35.9</v>
      </c>
      <c r="I482" s="4">
        <v>79</v>
      </c>
      <c r="J482" s="5">
        <f>SUM(G482*H482)</f>
        <v>0</v>
      </c>
      <c r="K482" s="20">
        <f>SUM(J482*0.84)</f>
        <v>0</v>
      </c>
    </row>
    <row r="483" spans="1:11" x14ac:dyDescent="0.25">
      <c r="A483" s="19"/>
      <c r="B483" s="3" t="str">
        <f>"Y100416"</f>
        <v>Y100416</v>
      </c>
      <c r="C483" s="3" t="str">
        <f>"BEEMOTION SHOES"</f>
        <v>BEEMOTION SHOES</v>
      </c>
      <c r="D483" s="3" t="str">
        <f>"B014"</f>
        <v>B014</v>
      </c>
      <c r="E483" s="3" t="str">
        <f>"Black/Anthracite"</f>
        <v>Black/Anthracite</v>
      </c>
      <c r="F483" s="3" t="str">
        <f>"45"</f>
        <v>45</v>
      </c>
      <c r="G483" s="11"/>
      <c r="H483" s="4">
        <v>35.9</v>
      </c>
      <c r="I483" s="4">
        <v>79</v>
      </c>
      <c r="J483" s="5">
        <f>SUM(G483*H483)</f>
        <v>0</v>
      </c>
      <c r="K483" s="20">
        <f>SUM(J483*0.84)</f>
        <v>0</v>
      </c>
    </row>
    <row r="484" spans="1:11" ht="15.75" thickBot="1" x14ac:dyDescent="0.3">
      <c r="A484" s="21"/>
      <c r="B484" s="22" t="str">
        <f>"Y100416"</f>
        <v>Y100416</v>
      </c>
      <c r="C484" s="22" t="str">
        <f>"BEEMOTION SHOES"</f>
        <v>BEEMOTION SHOES</v>
      </c>
      <c r="D484" s="22" t="str">
        <f>"B014"</f>
        <v>B014</v>
      </c>
      <c r="E484" s="22" t="str">
        <f>"Black/Anthracite"</f>
        <v>Black/Anthracite</v>
      </c>
      <c r="F484" s="22" t="str">
        <f>"46"</f>
        <v>46</v>
      </c>
      <c r="G484" s="23"/>
      <c r="H484" s="24">
        <v>35.9</v>
      </c>
      <c r="I484" s="24">
        <v>79</v>
      </c>
      <c r="J484" s="25">
        <f>SUM(G484*H484)</f>
        <v>0</v>
      </c>
      <c r="K484" s="26">
        <f>SUM(J484*0.84)</f>
        <v>0</v>
      </c>
    </row>
    <row r="485" spans="1:11" x14ac:dyDescent="0.25">
      <c r="A485" s="13"/>
      <c r="B485" s="14" t="str">
        <f>"Y100416"</f>
        <v>Y100416</v>
      </c>
      <c r="C485" s="14" t="str">
        <f>"BEEMOTION SHOES"</f>
        <v>BEEMOTION SHOES</v>
      </c>
      <c r="D485" s="14" t="str">
        <f>"G142"</f>
        <v>G142</v>
      </c>
      <c r="E485" s="14" t="str">
        <f>"Grey Melange"</f>
        <v>Grey Melange</v>
      </c>
      <c r="F485" s="14" t="str">
        <f>"36"</f>
        <v>36</v>
      </c>
      <c r="G485" s="15"/>
      <c r="H485" s="16">
        <v>35.9</v>
      </c>
      <c r="I485" s="16">
        <v>79</v>
      </c>
      <c r="J485" s="17">
        <f>SUM(G485*H485)</f>
        <v>0</v>
      </c>
      <c r="K485" s="18">
        <f>SUM(J485*0.84)</f>
        <v>0</v>
      </c>
    </row>
    <row r="486" spans="1:11" x14ac:dyDescent="0.25">
      <c r="A486" s="19"/>
      <c r="B486" s="3" t="str">
        <f>"Y100416"</f>
        <v>Y100416</v>
      </c>
      <c r="C486" s="3" t="str">
        <f>"BEEMOTION SHOES"</f>
        <v>BEEMOTION SHOES</v>
      </c>
      <c r="D486" s="3" t="str">
        <f>"G142"</f>
        <v>G142</v>
      </c>
      <c r="E486" s="3" t="str">
        <f>"Grey Melange"</f>
        <v>Grey Melange</v>
      </c>
      <c r="F486" s="3" t="str">
        <f>"37"</f>
        <v>37</v>
      </c>
      <c r="G486" s="11"/>
      <c r="H486" s="4">
        <v>35.9</v>
      </c>
      <c r="I486" s="4">
        <v>79</v>
      </c>
      <c r="J486" s="5">
        <f>SUM(G486*H486)</f>
        <v>0</v>
      </c>
      <c r="K486" s="20">
        <f>SUM(J486*0.84)</f>
        <v>0</v>
      </c>
    </row>
    <row r="487" spans="1:11" x14ac:dyDescent="0.25">
      <c r="A487" s="19"/>
      <c r="B487" s="3" t="str">
        <f>"Y100416"</f>
        <v>Y100416</v>
      </c>
      <c r="C487" s="3" t="str">
        <f>"BEEMOTION SHOES"</f>
        <v>BEEMOTION SHOES</v>
      </c>
      <c r="D487" s="3" t="str">
        <f>"G142"</f>
        <v>G142</v>
      </c>
      <c r="E487" s="3" t="str">
        <f>"Grey Melange"</f>
        <v>Grey Melange</v>
      </c>
      <c r="F487" s="3" t="str">
        <f>"38"</f>
        <v>38</v>
      </c>
      <c r="G487" s="11"/>
      <c r="H487" s="4">
        <v>35.9</v>
      </c>
      <c r="I487" s="4">
        <v>79</v>
      </c>
      <c r="J487" s="5">
        <f>SUM(G487*H487)</f>
        <v>0</v>
      </c>
      <c r="K487" s="20">
        <f>SUM(J487*0.84)</f>
        <v>0</v>
      </c>
    </row>
    <row r="488" spans="1:11" x14ac:dyDescent="0.25">
      <c r="A488" s="19"/>
      <c r="B488" s="3" t="str">
        <f>"Y100416"</f>
        <v>Y100416</v>
      </c>
      <c r="C488" s="3" t="str">
        <f>"BEEMOTION SHOES"</f>
        <v>BEEMOTION SHOES</v>
      </c>
      <c r="D488" s="3" t="str">
        <f>"G142"</f>
        <v>G142</v>
      </c>
      <c r="E488" s="3" t="str">
        <f>"Grey Melange"</f>
        <v>Grey Melange</v>
      </c>
      <c r="F488" s="3" t="str">
        <f>"39"</f>
        <v>39</v>
      </c>
      <c r="G488" s="11"/>
      <c r="H488" s="4">
        <v>35.9</v>
      </c>
      <c r="I488" s="4">
        <v>79</v>
      </c>
      <c r="J488" s="5">
        <f>SUM(G488*H488)</f>
        <v>0</v>
      </c>
      <c r="K488" s="20">
        <f>SUM(J488*0.84)</f>
        <v>0</v>
      </c>
    </row>
    <row r="489" spans="1:11" x14ac:dyDescent="0.25">
      <c r="A489" s="19"/>
      <c r="B489" s="3" t="str">
        <f>"Y100416"</f>
        <v>Y100416</v>
      </c>
      <c r="C489" s="3" t="str">
        <f>"BEEMOTION SHOES"</f>
        <v>BEEMOTION SHOES</v>
      </c>
      <c r="D489" s="3" t="str">
        <f>"G142"</f>
        <v>G142</v>
      </c>
      <c r="E489" s="3" t="str">
        <f>"Grey Melange"</f>
        <v>Grey Melange</v>
      </c>
      <c r="F489" s="3" t="str">
        <f>"40"</f>
        <v>40</v>
      </c>
      <c r="G489" s="11"/>
      <c r="H489" s="4">
        <v>35.9</v>
      </c>
      <c r="I489" s="4">
        <v>79</v>
      </c>
      <c r="J489" s="5">
        <f>SUM(G489*H489)</f>
        <v>0</v>
      </c>
      <c r="K489" s="20">
        <f>SUM(J489*0.84)</f>
        <v>0</v>
      </c>
    </row>
    <row r="490" spans="1:11" x14ac:dyDescent="0.25">
      <c r="A490" s="19"/>
      <c r="B490" s="3" t="str">
        <f>"Y100416"</f>
        <v>Y100416</v>
      </c>
      <c r="C490" s="3" t="str">
        <f>"BEEMOTION SHOES"</f>
        <v>BEEMOTION SHOES</v>
      </c>
      <c r="D490" s="3" t="str">
        <f>"G142"</f>
        <v>G142</v>
      </c>
      <c r="E490" s="3" t="str">
        <f>"Grey Melange"</f>
        <v>Grey Melange</v>
      </c>
      <c r="F490" s="3" t="str">
        <f>"41"</f>
        <v>41</v>
      </c>
      <c r="G490" s="11"/>
      <c r="H490" s="4">
        <v>35.9</v>
      </c>
      <c r="I490" s="4">
        <v>79</v>
      </c>
      <c r="J490" s="5">
        <f>SUM(G490*H490)</f>
        <v>0</v>
      </c>
      <c r="K490" s="20">
        <f>SUM(J490*0.84)</f>
        <v>0</v>
      </c>
    </row>
    <row r="491" spans="1:11" x14ac:dyDescent="0.25">
      <c r="A491" s="19"/>
      <c r="B491" s="3" t="str">
        <f>"Y100416"</f>
        <v>Y100416</v>
      </c>
      <c r="C491" s="3" t="str">
        <f>"BEEMOTION SHOES"</f>
        <v>BEEMOTION SHOES</v>
      </c>
      <c r="D491" s="3" t="str">
        <f>"G142"</f>
        <v>G142</v>
      </c>
      <c r="E491" s="3" t="str">
        <f>"Grey Melange"</f>
        <v>Grey Melange</v>
      </c>
      <c r="F491" s="3" t="str">
        <f>"42"</f>
        <v>42</v>
      </c>
      <c r="G491" s="11"/>
      <c r="H491" s="4">
        <v>35.9</v>
      </c>
      <c r="I491" s="4">
        <v>79</v>
      </c>
      <c r="J491" s="5">
        <f>SUM(G491*H491)</f>
        <v>0</v>
      </c>
      <c r="K491" s="20">
        <f>SUM(J491*0.84)</f>
        <v>0</v>
      </c>
    </row>
    <row r="492" spans="1:11" x14ac:dyDescent="0.25">
      <c r="A492" s="19"/>
      <c r="B492" s="3" t="str">
        <f>"Y100416"</f>
        <v>Y100416</v>
      </c>
      <c r="C492" s="3" t="str">
        <f>"BEEMOTION SHOES"</f>
        <v>BEEMOTION SHOES</v>
      </c>
      <c r="D492" s="3" t="str">
        <f>"G142"</f>
        <v>G142</v>
      </c>
      <c r="E492" s="3" t="str">
        <f>"Grey Melange"</f>
        <v>Grey Melange</v>
      </c>
      <c r="F492" s="3" t="str">
        <f>"43"</f>
        <v>43</v>
      </c>
      <c r="G492" s="11"/>
      <c r="H492" s="4">
        <v>35.9</v>
      </c>
      <c r="I492" s="4">
        <v>79</v>
      </c>
      <c r="J492" s="5">
        <f>SUM(G492*H492)</f>
        <v>0</v>
      </c>
      <c r="K492" s="20">
        <f>SUM(J492*0.84)</f>
        <v>0</v>
      </c>
    </row>
    <row r="493" spans="1:11" x14ac:dyDescent="0.25">
      <c r="A493" s="19"/>
      <c r="B493" s="3" t="str">
        <f>"Y100416"</f>
        <v>Y100416</v>
      </c>
      <c r="C493" s="3" t="str">
        <f>"BEEMOTION SHOES"</f>
        <v>BEEMOTION SHOES</v>
      </c>
      <c r="D493" s="3" t="str">
        <f>"G142"</f>
        <v>G142</v>
      </c>
      <c r="E493" s="3" t="str">
        <f>"Grey Melange"</f>
        <v>Grey Melange</v>
      </c>
      <c r="F493" s="3" t="str">
        <f>"44"</f>
        <v>44</v>
      </c>
      <c r="G493" s="11"/>
      <c r="H493" s="4">
        <v>35.9</v>
      </c>
      <c r="I493" s="4">
        <v>79</v>
      </c>
      <c r="J493" s="5">
        <f>SUM(G493*H493)</f>
        <v>0</v>
      </c>
      <c r="K493" s="20">
        <f>SUM(J493*0.84)</f>
        <v>0</v>
      </c>
    </row>
    <row r="494" spans="1:11" x14ac:dyDescent="0.25">
      <c r="A494" s="19"/>
      <c r="B494" s="3" t="str">
        <f>"Y100416"</f>
        <v>Y100416</v>
      </c>
      <c r="C494" s="3" t="str">
        <f>"BEEMOTION SHOES"</f>
        <v>BEEMOTION SHOES</v>
      </c>
      <c r="D494" s="3" t="str">
        <f>"G142"</f>
        <v>G142</v>
      </c>
      <c r="E494" s="3" t="str">
        <f>"Grey Melange"</f>
        <v>Grey Melange</v>
      </c>
      <c r="F494" s="3" t="str">
        <f>"45"</f>
        <v>45</v>
      </c>
      <c r="G494" s="11"/>
      <c r="H494" s="4">
        <v>35.9</v>
      </c>
      <c r="I494" s="4">
        <v>79</v>
      </c>
      <c r="J494" s="5">
        <f>SUM(G494*H494)</f>
        <v>0</v>
      </c>
      <c r="K494" s="20">
        <f>SUM(J494*0.84)</f>
        <v>0</v>
      </c>
    </row>
    <row r="495" spans="1:11" ht="15.75" thickBot="1" x14ac:dyDescent="0.3">
      <c r="A495" s="21"/>
      <c r="B495" s="22" t="str">
        <f>"Y100416"</f>
        <v>Y100416</v>
      </c>
      <c r="C495" s="22" t="str">
        <f>"BEEMOTION SHOES"</f>
        <v>BEEMOTION SHOES</v>
      </c>
      <c r="D495" s="22" t="str">
        <f>"G142"</f>
        <v>G142</v>
      </c>
      <c r="E495" s="22" t="str">
        <f>"Grey Melange"</f>
        <v>Grey Melange</v>
      </c>
      <c r="F495" s="22" t="str">
        <f>"46"</f>
        <v>46</v>
      </c>
      <c r="G495" s="23"/>
      <c r="H495" s="24">
        <v>35.9</v>
      </c>
      <c r="I495" s="24">
        <v>79</v>
      </c>
      <c r="J495" s="25">
        <f>SUM(G495*H495)</f>
        <v>0</v>
      </c>
      <c r="K495" s="26">
        <f>SUM(J495*0.84)</f>
        <v>0</v>
      </c>
    </row>
    <row r="496" spans="1:11" x14ac:dyDescent="0.25">
      <c r="A496" s="13"/>
      <c r="B496" s="14" t="str">
        <f>"Y100416"</f>
        <v>Y100416</v>
      </c>
      <c r="C496" s="14" t="str">
        <f>"BEEMOTION SHOES"</f>
        <v>BEEMOTION SHOES</v>
      </c>
      <c r="D496" s="14" t="str">
        <f>"A287"</f>
        <v>A287</v>
      </c>
      <c r="E496" s="14" t="str">
        <f>"Turquoise"</f>
        <v>Turquoise</v>
      </c>
      <c r="F496" s="14" t="str">
        <f>"36"</f>
        <v>36</v>
      </c>
      <c r="G496" s="15"/>
      <c r="H496" s="16">
        <v>35.9</v>
      </c>
      <c r="I496" s="16">
        <v>79</v>
      </c>
      <c r="J496" s="17">
        <f>SUM(G496*H496)</f>
        <v>0</v>
      </c>
      <c r="K496" s="18">
        <f>SUM(J496*0.84)</f>
        <v>0</v>
      </c>
    </row>
    <row r="497" spans="1:11" x14ac:dyDescent="0.25">
      <c r="A497" s="19"/>
      <c r="B497" s="3" t="str">
        <f>"Y100416"</f>
        <v>Y100416</v>
      </c>
      <c r="C497" s="3" t="str">
        <f>"BEEMOTION SHOES"</f>
        <v>BEEMOTION SHOES</v>
      </c>
      <c r="D497" s="3" t="str">
        <f>"A287"</f>
        <v>A287</v>
      </c>
      <c r="E497" s="3" t="str">
        <f>"Turquoise"</f>
        <v>Turquoise</v>
      </c>
      <c r="F497" s="3" t="str">
        <f>"37"</f>
        <v>37</v>
      </c>
      <c r="G497" s="11"/>
      <c r="H497" s="4">
        <v>35.9</v>
      </c>
      <c r="I497" s="4">
        <v>79</v>
      </c>
      <c r="J497" s="5">
        <f>SUM(G497*H497)</f>
        <v>0</v>
      </c>
      <c r="K497" s="20">
        <f>SUM(J497*0.84)</f>
        <v>0</v>
      </c>
    </row>
    <row r="498" spans="1:11" x14ac:dyDescent="0.25">
      <c r="A498" s="19"/>
      <c r="B498" s="3" t="str">
        <f>"Y100416"</f>
        <v>Y100416</v>
      </c>
      <c r="C498" s="3" t="str">
        <f>"BEEMOTION SHOES"</f>
        <v>BEEMOTION SHOES</v>
      </c>
      <c r="D498" s="3" t="str">
        <f>"A287"</f>
        <v>A287</v>
      </c>
      <c r="E498" s="3" t="str">
        <f>"Turquoise"</f>
        <v>Turquoise</v>
      </c>
      <c r="F498" s="3" t="str">
        <f>"38"</f>
        <v>38</v>
      </c>
      <c r="G498" s="11"/>
      <c r="H498" s="4">
        <v>35.9</v>
      </c>
      <c r="I498" s="4">
        <v>79</v>
      </c>
      <c r="J498" s="5">
        <f>SUM(G498*H498)</f>
        <v>0</v>
      </c>
      <c r="K498" s="20">
        <f>SUM(J498*0.84)</f>
        <v>0</v>
      </c>
    </row>
    <row r="499" spans="1:11" x14ac:dyDescent="0.25">
      <c r="A499" s="19"/>
      <c r="B499" s="3" t="str">
        <f>"Y100416"</f>
        <v>Y100416</v>
      </c>
      <c r="C499" s="3" t="str">
        <f>"BEEMOTION SHOES"</f>
        <v>BEEMOTION SHOES</v>
      </c>
      <c r="D499" s="3" t="str">
        <f>"A287"</f>
        <v>A287</v>
      </c>
      <c r="E499" s="3" t="str">
        <f>"Turquoise"</f>
        <v>Turquoise</v>
      </c>
      <c r="F499" s="3" t="str">
        <f>"39"</f>
        <v>39</v>
      </c>
      <c r="G499" s="11"/>
      <c r="H499" s="4">
        <v>35.9</v>
      </c>
      <c r="I499" s="4">
        <v>79</v>
      </c>
      <c r="J499" s="5">
        <f>SUM(G499*H499)</f>
        <v>0</v>
      </c>
      <c r="K499" s="20">
        <f>SUM(J499*0.84)</f>
        <v>0</v>
      </c>
    </row>
    <row r="500" spans="1:11" x14ac:dyDescent="0.25">
      <c r="A500" s="19"/>
      <c r="B500" s="3" t="str">
        <f>"Y100416"</f>
        <v>Y100416</v>
      </c>
      <c r="C500" s="3" t="str">
        <f>"BEEMOTION SHOES"</f>
        <v>BEEMOTION SHOES</v>
      </c>
      <c r="D500" s="3" t="str">
        <f>"A287"</f>
        <v>A287</v>
      </c>
      <c r="E500" s="3" t="str">
        <f>"Turquoise"</f>
        <v>Turquoise</v>
      </c>
      <c r="F500" s="3" t="str">
        <f>"40"</f>
        <v>40</v>
      </c>
      <c r="G500" s="11"/>
      <c r="H500" s="4">
        <v>35.9</v>
      </c>
      <c r="I500" s="4">
        <v>79</v>
      </c>
      <c r="J500" s="5">
        <f>SUM(G500*H500)</f>
        <v>0</v>
      </c>
      <c r="K500" s="20">
        <f>SUM(J500*0.84)</f>
        <v>0</v>
      </c>
    </row>
    <row r="501" spans="1:11" x14ac:dyDescent="0.25">
      <c r="A501" s="19"/>
      <c r="B501" s="3" t="str">
        <f>"Y100416"</f>
        <v>Y100416</v>
      </c>
      <c r="C501" s="3" t="str">
        <f>"BEEMOTION SHOES"</f>
        <v>BEEMOTION SHOES</v>
      </c>
      <c r="D501" s="3" t="str">
        <f>"A287"</f>
        <v>A287</v>
      </c>
      <c r="E501" s="3" t="str">
        <f>"Turquoise"</f>
        <v>Turquoise</v>
      </c>
      <c r="F501" s="3" t="str">
        <f>"41"</f>
        <v>41</v>
      </c>
      <c r="G501" s="11"/>
      <c r="H501" s="4">
        <v>35.9</v>
      </c>
      <c r="I501" s="4">
        <v>79</v>
      </c>
      <c r="J501" s="5">
        <f>SUM(G501*H501)</f>
        <v>0</v>
      </c>
      <c r="K501" s="20">
        <f>SUM(J501*0.84)</f>
        <v>0</v>
      </c>
    </row>
    <row r="502" spans="1:11" x14ac:dyDescent="0.25">
      <c r="A502" s="19"/>
      <c r="B502" s="3" t="str">
        <f>"Y100416"</f>
        <v>Y100416</v>
      </c>
      <c r="C502" s="3" t="str">
        <f>"BEEMOTION SHOES"</f>
        <v>BEEMOTION SHOES</v>
      </c>
      <c r="D502" s="3" t="str">
        <f>"A287"</f>
        <v>A287</v>
      </c>
      <c r="E502" s="3" t="str">
        <f>"Turquoise"</f>
        <v>Turquoise</v>
      </c>
      <c r="F502" s="3" t="str">
        <f>"42"</f>
        <v>42</v>
      </c>
      <c r="G502" s="11"/>
      <c r="H502" s="4">
        <v>35.9</v>
      </c>
      <c r="I502" s="4">
        <v>79</v>
      </c>
      <c r="J502" s="5">
        <f>SUM(G502*H502)</f>
        <v>0</v>
      </c>
      <c r="K502" s="20">
        <f>SUM(J502*0.84)</f>
        <v>0</v>
      </c>
    </row>
    <row r="503" spans="1:11" x14ac:dyDescent="0.25">
      <c r="A503" s="19"/>
      <c r="B503" s="3" t="str">
        <f>"Y100416"</f>
        <v>Y100416</v>
      </c>
      <c r="C503" s="3" t="str">
        <f>"BEEMOTION SHOES"</f>
        <v>BEEMOTION SHOES</v>
      </c>
      <c r="D503" s="3" t="str">
        <f>"A287"</f>
        <v>A287</v>
      </c>
      <c r="E503" s="3" t="str">
        <f>"Turquoise"</f>
        <v>Turquoise</v>
      </c>
      <c r="F503" s="3" t="str">
        <f>"43"</f>
        <v>43</v>
      </c>
      <c r="G503" s="11"/>
      <c r="H503" s="4">
        <v>35.9</v>
      </c>
      <c r="I503" s="4">
        <v>79</v>
      </c>
      <c r="J503" s="5">
        <f>SUM(G503*H503)</f>
        <v>0</v>
      </c>
      <c r="K503" s="20">
        <f>SUM(J503*0.84)</f>
        <v>0</v>
      </c>
    </row>
    <row r="504" spans="1:11" x14ac:dyDescent="0.25">
      <c r="A504" s="19"/>
      <c r="B504" s="3" t="str">
        <f>"Y100416"</f>
        <v>Y100416</v>
      </c>
      <c r="C504" s="3" t="str">
        <f>"BEEMOTION SHOES"</f>
        <v>BEEMOTION SHOES</v>
      </c>
      <c r="D504" s="3" t="str">
        <f>"A287"</f>
        <v>A287</v>
      </c>
      <c r="E504" s="3" t="str">
        <f>"Turquoise"</f>
        <v>Turquoise</v>
      </c>
      <c r="F504" s="3" t="str">
        <f>"44"</f>
        <v>44</v>
      </c>
      <c r="G504" s="11"/>
      <c r="H504" s="4">
        <v>35.9</v>
      </c>
      <c r="I504" s="4">
        <v>79</v>
      </c>
      <c r="J504" s="5">
        <f>SUM(G504*H504)</f>
        <v>0</v>
      </c>
      <c r="K504" s="20">
        <f>SUM(J504*0.84)</f>
        <v>0</v>
      </c>
    </row>
    <row r="505" spans="1:11" x14ac:dyDescent="0.25">
      <c r="A505" s="19"/>
      <c r="B505" s="3" t="str">
        <f>"Y100416"</f>
        <v>Y100416</v>
      </c>
      <c r="C505" s="3" t="str">
        <f>"BEEMOTION SHOES"</f>
        <v>BEEMOTION SHOES</v>
      </c>
      <c r="D505" s="3" t="str">
        <f>"A287"</f>
        <v>A287</v>
      </c>
      <c r="E505" s="3" t="str">
        <f>"Turquoise"</f>
        <v>Turquoise</v>
      </c>
      <c r="F505" s="3" t="str">
        <f>"45"</f>
        <v>45</v>
      </c>
      <c r="G505" s="11"/>
      <c r="H505" s="4">
        <v>35.9</v>
      </c>
      <c r="I505" s="4">
        <v>79</v>
      </c>
      <c r="J505" s="5">
        <f>SUM(G505*H505)</f>
        <v>0</v>
      </c>
      <c r="K505" s="20">
        <f>SUM(J505*0.84)</f>
        <v>0</v>
      </c>
    </row>
    <row r="506" spans="1:11" ht="15.75" thickBot="1" x14ac:dyDescent="0.3">
      <c r="A506" s="21"/>
      <c r="B506" s="22" t="str">
        <f>"Y100416"</f>
        <v>Y100416</v>
      </c>
      <c r="C506" s="22" t="str">
        <f>"BEEMOTION SHOES"</f>
        <v>BEEMOTION SHOES</v>
      </c>
      <c r="D506" s="22" t="str">
        <f>"A287"</f>
        <v>A287</v>
      </c>
      <c r="E506" s="22" t="str">
        <f>"Turquoise"</f>
        <v>Turquoise</v>
      </c>
      <c r="F506" s="22" t="str">
        <f>"46"</f>
        <v>46</v>
      </c>
      <c r="G506" s="23"/>
      <c r="H506" s="24">
        <v>35.9</v>
      </c>
      <c r="I506" s="24">
        <v>79</v>
      </c>
      <c r="J506" s="25">
        <f>SUM(G506*H506)</f>
        <v>0</v>
      </c>
      <c r="K506" s="26">
        <f>SUM(J506*0.84)</f>
        <v>0</v>
      </c>
    </row>
    <row r="507" spans="1:11" x14ac:dyDescent="0.25">
      <c r="A507" s="13"/>
      <c r="B507" s="27" t="str">
        <f>"Y100418"</f>
        <v>Y100418</v>
      </c>
      <c r="C507" s="14" t="s">
        <v>15</v>
      </c>
      <c r="D507" s="14" t="str">
        <f>"B014"</f>
        <v>B014</v>
      </c>
      <c r="E507" s="14" t="str">
        <f>"Black/Anthracite"</f>
        <v>Black/Anthracite</v>
      </c>
      <c r="F507" s="14" t="str">
        <f>"36"</f>
        <v>36</v>
      </c>
      <c r="G507" s="15"/>
      <c r="H507" s="16">
        <v>35.9</v>
      </c>
      <c r="I507" s="16">
        <v>79</v>
      </c>
      <c r="J507" s="17">
        <f>SUM(G507*H507)</f>
        <v>0</v>
      </c>
      <c r="K507" s="18">
        <f>SUM(J507*0.84)</f>
        <v>0</v>
      </c>
    </row>
    <row r="508" spans="1:11" x14ac:dyDescent="0.25">
      <c r="A508" s="19"/>
      <c r="B508" s="3" t="s">
        <v>13</v>
      </c>
      <c r="C508" s="3" t="s">
        <v>15</v>
      </c>
      <c r="D508" s="3" t="str">
        <f>"B014"</f>
        <v>B014</v>
      </c>
      <c r="E508" s="3" t="str">
        <f>"Black/Anthracite"</f>
        <v>Black/Anthracite</v>
      </c>
      <c r="F508" s="3" t="str">
        <f>"37"</f>
        <v>37</v>
      </c>
      <c r="G508" s="11"/>
      <c r="H508" s="4">
        <v>35.9</v>
      </c>
      <c r="I508" s="4">
        <v>79</v>
      </c>
      <c r="J508" s="5">
        <f>SUM(G508*H508)</f>
        <v>0</v>
      </c>
      <c r="K508" s="20">
        <f>SUM(J508*0.84)</f>
        <v>0</v>
      </c>
    </row>
    <row r="509" spans="1:11" x14ac:dyDescent="0.25">
      <c r="A509" s="19"/>
      <c r="B509" s="3" t="s">
        <v>13</v>
      </c>
      <c r="C509" s="3" t="s">
        <v>15</v>
      </c>
      <c r="D509" s="3" t="str">
        <f>"B014"</f>
        <v>B014</v>
      </c>
      <c r="E509" s="3" t="str">
        <f>"Black/Anthracite"</f>
        <v>Black/Anthracite</v>
      </c>
      <c r="F509" s="3" t="str">
        <f>"38"</f>
        <v>38</v>
      </c>
      <c r="G509" s="11"/>
      <c r="H509" s="4">
        <v>35.9</v>
      </c>
      <c r="I509" s="4">
        <v>79</v>
      </c>
      <c r="J509" s="5">
        <f>SUM(G509*H509)</f>
        <v>0</v>
      </c>
      <c r="K509" s="20">
        <f>SUM(J509*0.84)</f>
        <v>0</v>
      </c>
    </row>
    <row r="510" spans="1:11" x14ac:dyDescent="0.25">
      <c r="A510" s="19"/>
      <c r="B510" s="3" t="s">
        <v>13</v>
      </c>
      <c r="C510" s="3" t="s">
        <v>15</v>
      </c>
      <c r="D510" s="3" t="str">
        <f>"B014"</f>
        <v>B014</v>
      </c>
      <c r="E510" s="3" t="str">
        <f>"Black/Anthracite"</f>
        <v>Black/Anthracite</v>
      </c>
      <c r="F510" s="3" t="str">
        <f>"39"</f>
        <v>39</v>
      </c>
      <c r="G510" s="11"/>
      <c r="H510" s="4">
        <v>35.9</v>
      </c>
      <c r="I510" s="4">
        <v>79</v>
      </c>
      <c r="J510" s="5">
        <f>SUM(G510*H510)</f>
        <v>0</v>
      </c>
      <c r="K510" s="20">
        <f>SUM(J510*0.84)</f>
        <v>0</v>
      </c>
    </row>
    <row r="511" spans="1:11" x14ac:dyDescent="0.25">
      <c r="A511" s="19"/>
      <c r="B511" s="3" t="s">
        <v>13</v>
      </c>
      <c r="C511" s="3" t="s">
        <v>15</v>
      </c>
      <c r="D511" s="3" t="str">
        <f>"B014"</f>
        <v>B014</v>
      </c>
      <c r="E511" s="3" t="str">
        <f>"Black/Anthracite"</f>
        <v>Black/Anthracite</v>
      </c>
      <c r="F511" s="3" t="str">
        <f>"40"</f>
        <v>40</v>
      </c>
      <c r="G511" s="11"/>
      <c r="H511" s="4">
        <v>35.9</v>
      </c>
      <c r="I511" s="4">
        <v>79</v>
      </c>
      <c r="J511" s="5">
        <f>SUM(G511*H511)</f>
        <v>0</v>
      </c>
      <c r="K511" s="20">
        <f>SUM(J511*0.84)</f>
        <v>0</v>
      </c>
    </row>
    <row r="512" spans="1:11" x14ac:dyDescent="0.25">
      <c r="A512" s="19"/>
      <c r="B512" s="3" t="s">
        <v>13</v>
      </c>
      <c r="C512" s="3" t="s">
        <v>15</v>
      </c>
      <c r="D512" s="3" t="str">
        <f>"B014"</f>
        <v>B014</v>
      </c>
      <c r="E512" s="3" t="str">
        <f>"Black/Anthracite"</f>
        <v>Black/Anthracite</v>
      </c>
      <c r="F512" s="3" t="str">
        <f>"41"</f>
        <v>41</v>
      </c>
      <c r="G512" s="11"/>
      <c r="H512" s="4">
        <v>35.9</v>
      </c>
      <c r="I512" s="4">
        <v>79</v>
      </c>
      <c r="J512" s="5">
        <f>SUM(G512*H512)</f>
        <v>0</v>
      </c>
      <c r="K512" s="20">
        <f>SUM(J512*0.84)</f>
        <v>0</v>
      </c>
    </row>
    <row r="513" spans="1:11" x14ac:dyDescent="0.25">
      <c r="A513" s="19"/>
      <c r="B513" s="3" t="s">
        <v>13</v>
      </c>
      <c r="C513" s="3" t="s">
        <v>15</v>
      </c>
      <c r="D513" s="3" t="str">
        <f>"B014"</f>
        <v>B014</v>
      </c>
      <c r="E513" s="3" t="str">
        <f>"Black/Anthracite"</f>
        <v>Black/Anthracite</v>
      </c>
      <c r="F513" s="3" t="str">
        <f>"42"</f>
        <v>42</v>
      </c>
      <c r="G513" s="11"/>
      <c r="H513" s="4">
        <v>35.9</v>
      </c>
      <c r="I513" s="4">
        <v>79</v>
      </c>
      <c r="J513" s="5">
        <f>SUM(G513*H513)</f>
        <v>0</v>
      </c>
      <c r="K513" s="20">
        <f>SUM(J513*0.84)</f>
        <v>0</v>
      </c>
    </row>
    <row r="514" spans="1:11" x14ac:dyDescent="0.25">
      <c r="A514" s="19"/>
      <c r="B514" s="3" t="s">
        <v>13</v>
      </c>
      <c r="C514" s="3" t="s">
        <v>15</v>
      </c>
      <c r="D514" s="3" t="str">
        <f>"B014"</f>
        <v>B014</v>
      </c>
      <c r="E514" s="3" t="str">
        <f>"Black/Anthracite"</f>
        <v>Black/Anthracite</v>
      </c>
      <c r="F514" s="3" t="str">
        <f>"43"</f>
        <v>43</v>
      </c>
      <c r="G514" s="11"/>
      <c r="H514" s="4">
        <v>35.9</v>
      </c>
      <c r="I514" s="4">
        <v>79</v>
      </c>
      <c r="J514" s="5">
        <f>SUM(G514*H514)</f>
        <v>0</v>
      </c>
      <c r="K514" s="20">
        <f>SUM(J514*0.84)</f>
        <v>0</v>
      </c>
    </row>
    <row r="515" spans="1:11" x14ac:dyDescent="0.25">
      <c r="A515" s="19"/>
      <c r="B515" s="3" t="s">
        <v>13</v>
      </c>
      <c r="C515" s="3" t="s">
        <v>15</v>
      </c>
      <c r="D515" s="3" t="str">
        <f>"B014"</f>
        <v>B014</v>
      </c>
      <c r="E515" s="3" t="str">
        <f>"Black/Anthracite"</f>
        <v>Black/Anthracite</v>
      </c>
      <c r="F515" s="3" t="str">
        <f>"44"</f>
        <v>44</v>
      </c>
      <c r="G515" s="11"/>
      <c r="H515" s="4">
        <v>35.9</v>
      </c>
      <c r="I515" s="4">
        <v>79</v>
      </c>
      <c r="J515" s="5">
        <f>SUM(G515*H515)</f>
        <v>0</v>
      </c>
      <c r="K515" s="20">
        <f>SUM(J515*0.84)</f>
        <v>0</v>
      </c>
    </row>
    <row r="516" spans="1:11" x14ac:dyDescent="0.25">
      <c r="A516" s="19"/>
      <c r="B516" s="3" t="s">
        <v>13</v>
      </c>
      <c r="C516" s="3" t="s">
        <v>15</v>
      </c>
      <c r="D516" s="3" t="str">
        <f>"B014"</f>
        <v>B014</v>
      </c>
      <c r="E516" s="3" t="str">
        <f>"Black/Anthracite"</f>
        <v>Black/Anthracite</v>
      </c>
      <c r="F516" s="3" t="str">
        <f>"45"</f>
        <v>45</v>
      </c>
      <c r="G516" s="11"/>
      <c r="H516" s="4">
        <v>35.9</v>
      </c>
      <c r="I516" s="4">
        <v>79</v>
      </c>
      <c r="J516" s="5">
        <f>SUM(G516*H516)</f>
        <v>0</v>
      </c>
      <c r="K516" s="20">
        <f>SUM(J516*0.84)</f>
        <v>0</v>
      </c>
    </row>
    <row r="517" spans="1:11" ht="15.75" thickBot="1" x14ac:dyDescent="0.3">
      <c r="A517" s="21"/>
      <c r="B517" s="22" t="s">
        <v>13</v>
      </c>
      <c r="C517" s="22" t="s">
        <v>15</v>
      </c>
      <c r="D517" s="22" t="str">
        <f>"B014"</f>
        <v>B014</v>
      </c>
      <c r="E517" s="22" t="str">
        <f>"Black/Anthracite"</f>
        <v>Black/Anthracite</v>
      </c>
      <c r="F517" s="22" t="str">
        <f>"46"</f>
        <v>46</v>
      </c>
      <c r="G517" s="23"/>
      <c r="H517" s="24">
        <v>35.9</v>
      </c>
      <c r="I517" s="24">
        <v>79</v>
      </c>
      <c r="J517" s="25">
        <f>SUM(G517*H517)</f>
        <v>0</v>
      </c>
      <c r="K517" s="26">
        <f>SUM(J517*0.84)</f>
        <v>0</v>
      </c>
    </row>
    <row r="518" spans="1:11" x14ac:dyDescent="0.25">
      <c r="A518" s="13"/>
      <c r="B518" s="14" t="str">
        <f>"Y100376"</f>
        <v>Y100376</v>
      </c>
      <c r="C518" s="14" t="str">
        <f>"MAN LACES TREK SOLE SHOES"</f>
        <v>MAN LACES TREK SOLE SHOES</v>
      </c>
      <c r="D518" s="14" t="str">
        <f>"E831"</f>
        <v>E831</v>
      </c>
      <c r="E518" s="14" t="str">
        <f>"Moss Gray"</f>
        <v>Moss Gray</v>
      </c>
      <c r="F518" s="14" t="str">
        <f>"39"</f>
        <v>39</v>
      </c>
      <c r="G518" s="15"/>
      <c r="H518" s="16">
        <v>81.400000000000006</v>
      </c>
      <c r="I518" s="16">
        <v>179</v>
      </c>
      <c r="J518" s="17">
        <f>SUM(G518*H518)</f>
        <v>0</v>
      </c>
      <c r="K518" s="18">
        <f>SUM(J518*0.84)</f>
        <v>0</v>
      </c>
    </row>
    <row r="519" spans="1:11" x14ac:dyDescent="0.25">
      <c r="A519" s="19"/>
      <c r="B519" s="3" t="str">
        <f>"Y100376"</f>
        <v>Y100376</v>
      </c>
      <c r="C519" s="3" t="str">
        <f>"MAN LACES TREK SOLE SHOES"</f>
        <v>MAN LACES TREK SOLE SHOES</v>
      </c>
      <c r="D519" s="3" t="str">
        <f>"E831"</f>
        <v>E831</v>
      </c>
      <c r="E519" s="3" t="str">
        <f>"Moss Gray"</f>
        <v>Moss Gray</v>
      </c>
      <c r="F519" s="3" t="str">
        <f>"40"</f>
        <v>40</v>
      </c>
      <c r="G519" s="11"/>
      <c r="H519" s="4">
        <v>81.400000000000006</v>
      </c>
      <c r="I519" s="4">
        <v>179</v>
      </c>
      <c r="J519" s="5">
        <f>SUM(G519*H519)</f>
        <v>0</v>
      </c>
      <c r="K519" s="20">
        <f>SUM(J519*0.84)</f>
        <v>0</v>
      </c>
    </row>
    <row r="520" spans="1:11" x14ac:dyDescent="0.25">
      <c r="A520" s="19"/>
      <c r="B520" s="3" t="str">
        <f>"Y100376"</f>
        <v>Y100376</v>
      </c>
      <c r="C520" s="3" t="str">
        <f>"MAN LACES TREK SOLE SHOES"</f>
        <v>MAN LACES TREK SOLE SHOES</v>
      </c>
      <c r="D520" s="3" t="str">
        <f>"E831"</f>
        <v>E831</v>
      </c>
      <c r="E520" s="3" t="str">
        <f>"Moss Gray"</f>
        <v>Moss Gray</v>
      </c>
      <c r="F520" s="3" t="str">
        <f>"41"</f>
        <v>41</v>
      </c>
      <c r="G520" s="11"/>
      <c r="H520" s="4">
        <v>81.400000000000006</v>
      </c>
      <c r="I520" s="4">
        <v>179</v>
      </c>
      <c r="J520" s="5">
        <f>SUM(G520*H520)</f>
        <v>0</v>
      </c>
      <c r="K520" s="20">
        <f>SUM(J520*0.84)</f>
        <v>0</v>
      </c>
    </row>
    <row r="521" spans="1:11" x14ac:dyDescent="0.25">
      <c r="A521" s="19"/>
      <c r="B521" s="3" t="str">
        <f>"Y100376"</f>
        <v>Y100376</v>
      </c>
      <c r="C521" s="3" t="str">
        <f>"MAN LACES TREK SOLE SHOES"</f>
        <v>MAN LACES TREK SOLE SHOES</v>
      </c>
      <c r="D521" s="3" t="str">
        <f>"E831"</f>
        <v>E831</v>
      </c>
      <c r="E521" s="3" t="str">
        <f>"Moss Gray"</f>
        <v>Moss Gray</v>
      </c>
      <c r="F521" s="3" t="str">
        <f>"42"</f>
        <v>42</v>
      </c>
      <c r="G521" s="11"/>
      <c r="H521" s="4">
        <v>81.400000000000006</v>
      </c>
      <c r="I521" s="4">
        <v>179</v>
      </c>
      <c r="J521" s="5">
        <f>SUM(G521*H521)</f>
        <v>0</v>
      </c>
      <c r="K521" s="20">
        <f>SUM(J521*0.84)</f>
        <v>0</v>
      </c>
    </row>
    <row r="522" spans="1:11" x14ac:dyDescent="0.25">
      <c r="A522" s="19"/>
      <c r="B522" s="3" t="str">
        <f>"Y100376"</f>
        <v>Y100376</v>
      </c>
      <c r="C522" s="3" t="str">
        <f>"MAN LACES TREK SOLE SHOES"</f>
        <v>MAN LACES TREK SOLE SHOES</v>
      </c>
      <c r="D522" s="3" t="str">
        <f>"E831"</f>
        <v>E831</v>
      </c>
      <c r="E522" s="3" t="str">
        <f>"Moss Gray"</f>
        <v>Moss Gray</v>
      </c>
      <c r="F522" s="3" t="str">
        <f>"43"</f>
        <v>43</v>
      </c>
      <c r="G522" s="11"/>
      <c r="H522" s="4">
        <v>81.400000000000006</v>
      </c>
      <c r="I522" s="4">
        <v>179</v>
      </c>
      <c r="J522" s="5">
        <f>SUM(G522*H522)</f>
        <v>0</v>
      </c>
      <c r="K522" s="20">
        <f>SUM(J522*0.84)</f>
        <v>0</v>
      </c>
    </row>
    <row r="523" spans="1:11" x14ac:dyDescent="0.25">
      <c r="A523" s="19"/>
      <c r="B523" s="3" t="str">
        <f>"Y100376"</f>
        <v>Y100376</v>
      </c>
      <c r="C523" s="3" t="str">
        <f>"MAN LACES TREK SOLE SHOES"</f>
        <v>MAN LACES TREK SOLE SHOES</v>
      </c>
      <c r="D523" s="3" t="str">
        <f>"E831"</f>
        <v>E831</v>
      </c>
      <c r="E523" s="3" t="str">
        <f>"Moss Gray"</f>
        <v>Moss Gray</v>
      </c>
      <c r="F523" s="3" t="str">
        <f>"44"</f>
        <v>44</v>
      </c>
      <c r="G523" s="11"/>
      <c r="H523" s="4">
        <v>81.400000000000006</v>
      </c>
      <c r="I523" s="4">
        <v>179</v>
      </c>
      <c r="J523" s="5">
        <f>SUM(G523*H523)</f>
        <v>0</v>
      </c>
      <c r="K523" s="20">
        <f>SUM(J523*0.84)</f>
        <v>0</v>
      </c>
    </row>
    <row r="524" spans="1:11" x14ac:dyDescent="0.25">
      <c r="A524" s="19"/>
      <c r="B524" s="3" t="str">
        <f>"Y100376"</f>
        <v>Y100376</v>
      </c>
      <c r="C524" s="3" t="str">
        <f>"MAN LACES TREK SOLE SHOES"</f>
        <v>MAN LACES TREK SOLE SHOES</v>
      </c>
      <c r="D524" s="3" t="str">
        <f>"E831"</f>
        <v>E831</v>
      </c>
      <c r="E524" s="3" t="str">
        <f>"Moss Gray"</f>
        <v>Moss Gray</v>
      </c>
      <c r="F524" s="3" t="str">
        <f>"45"</f>
        <v>45</v>
      </c>
      <c r="G524" s="11"/>
      <c r="H524" s="4">
        <v>81.400000000000006</v>
      </c>
      <c r="I524" s="4">
        <v>179</v>
      </c>
      <c r="J524" s="5">
        <f>SUM(G524*H524)</f>
        <v>0</v>
      </c>
      <c r="K524" s="20">
        <f>SUM(J524*0.84)</f>
        <v>0</v>
      </c>
    </row>
    <row r="525" spans="1:11" x14ac:dyDescent="0.25">
      <c r="A525" s="19"/>
      <c r="B525" s="3" t="str">
        <f>"Y100376"</f>
        <v>Y100376</v>
      </c>
      <c r="C525" s="3" t="str">
        <f>"MAN LACES TREK SOLE SHOES"</f>
        <v>MAN LACES TREK SOLE SHOES</v>
      </c>
      <c r="D525" s="3" t="str">
        <f>"E831"</f>
        <v>E831</v>
      </c>
      <c r="E525" s="3" t="str">
        <f>"Moss Gray"</f>
        <v>Moss Gray</v>
      </c>
      <c r="F525" s="3" t="str">
        <f>"46"</f>
        <v>46</v>
      </c>
      <c r="G525" s="11"/>
      <c r="H525" s="4">
        <v>81.400000000000006</v>
      </c>
      <c r="I525" s="4">
        <v>179</v>
      </c>
      <c r="J525" s="5">
        <f>SUM(G525*H525)</f>
        <v>0</v>
      </c>
      <c r="K525" s="20">
        <f>SUM(J525*0.84)</f>
        <v>0</v>
      </c>
    </row>
    <row r="526" spans="1:11" ht="15.75" thickBot="1" x14ac:dyDescent="0.3">
      <c r="A526" s="21"/>
      <c r="B526" s="22" t="str">
        <f>"Y100376"</f>
        <v>Y100376</v>
      </c>
      <c r="C526" s="22" t="str">
        <f>"MAN LACES TREK SOLE SHOES"</f>
        <v>MAN LACES TREK SOLE SHOES</v>
      </c>
      <c r="D526" s="22" t="str">
        <f>"E831"</f>
        <v>E831</v>
      </c>
      <c r="E526" s="22" t="str">
        <f>"Moss Gray"</f>
        <v>Moss Gray</v>
      </c>
      <c r="F526" s="22" t="str">
        <f>"47"</f>
        <v>47</v>
      </c>
      <c r="G526" s="23"/>
      <c r="H526" s="24">
        <v>81.400000000000006</v>
      </c>
      <c r="I526" s="24">
        <v>179</v>
      </c>
      <c r="J526" s="25">
        <f>SUM(G526*H526)</f>
        <v>0</v>
      </c>
      <c r="K526" s="26">
        <f>SUM(J526*0.84)</f>
        <v>0</v>
      </c>
    </row>
    <row r="527" spans="1:11" x14ac:dyDescent="0.25">
      <c r="A527" s="13"/>
      <c r="B527" s="14" t="str">
        <f>"Y100376"</f>
        <v>Y100376</v>
      </c>
      <c r="C527" s="14" t="str">
        <f>"MAN LACES TREK SOLE SHOES"</f>
        <v>MAN LACES TREK SOLE SHOES</v>
      </c>
      <c r="D527" s="14" t="str">
        <f>"A928"</f>
        <v>A928</v>
      </c>
      <c r="E527" s="14" t="str">
        <f>"Night Blue"</f>
        <v>Night Blue</v>
      </c>
      <c r="F527" s="14" t="str">
        <f>"39"</f>
        <v>39</v>
      </c>
      <c r="G527" s="15"/>
      <c r="H527" s="16">
        <v>81.400000000000006</v>
      </c>
      <c r="I527" s="16">
        <v>179</v>
      </c>
      <c r="J527" s="17">
        <f>SUM(G527*H527)</f>
        <v>0</v>
      </c>
      <c r="K527" s="18">
        <f>SUM(J527*0.84)</f>
        <v>0</v>
      </c>
    </row>
    <row r="528" spans="1:11" x14ac:dyDescent="0.25">
      <c r="A528" s="19"/>
      <c r="B528" s="3" t="str">
        <f>"Y100376"</f>
        <v>Y100376</v>
      </c>
      <c r="C528" s="3" t="str">
        <f>"MAN LACES TREK SOLE SHOES"</f>
        <v>MAN LACES TREK SOLE SHOES</v>
      </c>
      <c r="D528" s="3" t="str">
        <f>"A928"</f>
        <v>A928</v>
      </c>
      <c r="E528" s="3" t="str">
        <f>"Night Blue"</f>
        <v>Night Blue</v>
      </c>
      <c r="F528" s="3" t="str">
        <f>"40"</f>
        <v>40</v>
      </c>
      <c r="G528" s="11"/>
      <c r="H528" s="4">
        <v>81.400000000000006</v>
      </c>
      <c r="I528" s="4">
        <v>179</v>
      </c>
      <c r="J528" s="5">
        <f>SUM(G528*H528)</f>
        <v>0</v>
      </c>
      <c r="K528" s="20">
        <f>SUM(J528*0.84)</f>
        <v>0</v>
      </c>
    </row>
    <row r="529" spans="1:11" x14ac:dyDescent="0.25">
      <c r="A529" s="19"/>
      <c r="B529" s="3" t="str">
        <f>"Y100376"</f>
        <v>Y100376</v>
      </c>
      <c r="C529" s="3" t="str">
        <f>"MAN LACES TREK SOLE SHOES"</f>
        <v>MAN LACES TREK SOLE SHOES</v>
      </c>
      <c r="D529" s="3" t="str">
        <f>"A928"</f>
        <v>A928</v>
      </c>
      <c r="E529" s="3" t="str">
        <f>"Night Blue"</f>
        <v>Night Blue</v>
      </c>
      <c r="F529" s="3" t="str">
        <f>"41"</f>
        <v>41</v>
      </c>
      <c r="G529" s="11"/>
      <c r="H529" s="4">
        <v>81.400000000000006</v>
      </c>
      <c r="I529" s="4">
        <v>179</v>
      </c>
      <c r="J529" s="5">
        <f>SUM(G529*H529)</f>
        <v>0</v>
      </c>
      <c r="K529" s="20">
        <f>SUM(J529*0.84)</f>
        <v>0</v>
      </c>
    </row>
    <row r="530" spans="1:11" x14ac:dyDescent="0.25">
      <c r="A530" s="19"/>
      <c r="B530" s="3" t="str">
        <f>"Y100376"</f>
        <v>Y100376</v>
      </c>
      <c r="C530" s="3" t="str">
        <f>"MAN LACES TREK SOLE SHOES"</f>
        <v>MAN LACES TREK SOLE SHOES</v>
      </c>
      <c r="D530" s="3" t="str">
        <f>"A928"</f>
        <v>A928</v>
      </c>
      <c r="E530" s="3" t="str">
        <f>"Night Blue"</f>
        <v>Night Blue</v>
      </c>
      <c r="F530" s="3" t="str">
        <f>"42"</f>
        <v>42</v>
      </c>
      <c r="G530" s="11"/>
      <c r="H530" s="4">
        <v>81.400000000000006</v>
      </c>
      <c r="I530" s="4">
        <v>179</v>
      </c>
      <c r="J530" s="5">
        <f>SUM(G530*H530)</f>
        <v>0</v>
      </c>
      <c r="K530" s="20">
        <f>SUM(J530*0.84)</f>
        <v>0</v>
      </c>
    </row>
    <row r="531" spans="1:11" x14ac:dyDescent="0.25">
      <c r="A531" s="19"/>
      <c r="B531" s="3" t="str">
        <f>"Y100376"</f>
        <v>Y100376</v>
      </c>
      <c r="C531" s="3" t="str">
        <f>"MAN LACES TREK SOLE SHOES"</f>
        <v>MAN LACES TREK SOLE SHOES</v>
      </c>
      <c r="D531" s="3" t="str">
        <f>"A928"</f>
        <v>A928</v>
      </c>
      <c r="E531" s="3" t="str">
        <f>"Night Blue"</f>
        <v>Night Blue</v>
      </c>
      <c r="F531" s="3" t="str">
        <f>"43"</f>
        <v>43</v>
      </c>
      <c r="G531" s="11"/>
      <c r="H531" s="4">
        <v>81.400000000000006</v>
      </c>
      <c r="I531" s="4">
        <v>179</v>
      </c>
      <c r="J531" s="5">
        <f>SUM(G531*H531)</f>
        <v>0</v>
      </c>
      <c r="K531" s="20">
        <f>SUM(J531*0.84)</f>
        <v>0</v>
      </c>
    </row>
    <row r="532" spans="1:11" x14ac:dyDescent="0.25">
      <c r="A532" s="19"/>
      <c r="B532" s="3" t="str">
        <f>"Y100376"</f>
        <v>Y100376</v>
      </c>
      <c r="C532" s="3" t="str">
        <f>"MAN LACES TREK SOLE SHOES"</f>
        <v>MAN LACES TREK SOLE SHOES</v>
      </c>
      <c r="D532" s="3" t="str">
        <f>"A928"</f>
        <v>A928</v>
      </c>
      <c r="E532" s="3" t="str">
        <f>"Night Blue"</f>
        <v>Night Blue</v>
      </c>
      <c r="F532" s="3" t="str">
        <f>"44"</f>
        <v>44</v>
      </c>
      <c r="G532" s="11"/>
      <c r="H532" s="4">
        <v>81.400000000000006</v>
      </c>
      <c r="I532" s="4">
        <v>179</v>
      </c>
      <c r="J532" s="5">
        <f>SUM(G532*H532)</f>
        <v>0</v>
      </c>
      <c r="K532" s="20">
        <f>SUM(J532*0.84)</f>
        <v>0</v>
      </c>
    </row>
    <row r="533" spans="1:11" x14ac:dyDescent="0.25">
      <c r="A533" s="19"/>
      <c r="B533" s="3" t="str">
        <f>"Y100376"</f>
        <v>Y100376</v>
      </c>
      <c r="C533" s="3" t="str">
        <f>"MAN LACES TREK SOLE SHOES"</f>
        <v>MAN LACES TREK SOLE SHOES</v>
      </c>
      <c r="D533" s="3" t="str">
        <f>"A928"</f>
        <v>A928</v>
      </c>
      <c r="E533" s="3" t="str">
        <f>"Night Blue"</f>
        <v>Night Blue</v>
      </c>
      <c r="F533" s="3" t="str">
        <f>"45"</f>
        <v>45</v>
      </c>
      <c r="G533" s="11"/>
      <c r="H533" s="4">
        <v>81.400000000000006</v>
      </c>
      <c r="I533" s="4">
        <v>179</v>
      </c>
      <c r="J533" s="5">
        <f>SUM(G533*H533)</f>
        <v>0</v>
      </c>
      <c r="K533" s="20">
        <f>SUM(J533*0.84)</f>
        <v>0</v>
      </c>
    </row>
    <row r="534" spans="1:11" x14ac:dyDescent="0.25">
      <c r="A534" s="19"/>
      <c r="B534" s="3" t="str">
        <f>"Y100376"</f>
        <v>Y100376</v>
      </c>
      <c r="C534" s="3" t="str">
        <f>"MAN LACES TREK SOLE SHOES"</f>
        <v>MAN LACES TREK SOLE SHOES</v>
      </c>
      <c r="D534" s="3" t="str">
        <f>"A928"</f>
        <v>A928</v>
      </c>
      <c r="E534" s="3" t="str">
        <f>"Night Blue"</f>
        <v>Night Blue</v>
      </c>
      <c r="F534" s="3" t="str">
        <f>"46"</f>
        <v>46</v>
      </c>
      <c r="G534" s="11"/>
      <c r="H534" s="4">
        <v>81.400000000000006</v>
      </c>
      <c r="I534" s="4">
        <v>179</v>
      </c>
      <c r="J534" s="5">
        <f>SUM(G534*H534)</f>
        <v>0</v>
      </c>
      <c r="K534" s="20">
        <f>SUM(J534*0.84)</f>
        <v>0</v>
      </c>
    </row>
    <row r="535" spans="1:11" ht="15.75" thickBot="1" x14ac:dyDescent="0.3">
      <c r="A535" s="21"/>
      <c r="B535" s="22" t="str">
        <f>"Y100376"</f>
        <v>Y100376</v>
      </c>
      <c r="C535" s="22" t="str">
        <f>"MAN LACES TREK SOLE SHOES"</f>
        <v>MAN LACES TREK SOLE SHOES</v>
      </c>
      <c r="D535" s="22" t="str">
        <f>"A928"</f>
        <v>A928</v>
      </c>
      <c r="E535" s="22" t="str">
        <f>"Night Blue"</f>
        <v>Night Blue</v>
      </c>
      <c r="F535" s="22" t="str">
        <f>"47"</f>
        <v>47</v>
      </c>
      <c r="G535" s="23"/>
      <c r="H535" s="24">
        <v>81.400000000000006</v>
      </c>
      <c r="I535" s="24">
        <v>179</v>
      </c>
      <c r="J535" s="25">
        <f>SUM(G535*H535)</f>
        <v>0</v>
      </c>
      <c r="K535" s="26">
        <f>SUM(J535*0.84)</f>
        <v>0</v>
      </c>
    </row>
    <row r="536" spans="1:11" x14ac:dyDescent="0.25">
      <c r="A536" s="13"/>
      <c r="B536" s="14" t="str">
        <f>"Y100376"</f>
        <v>Y100376</v>
      </c>
      <c r="C536" s="14" t="str">
        <f>"MAN LACES TREK SOLE SHOES"</f>
        <v>MAN LACES TREK SOLE SHOES</v>
      </c>
      <c r="D536" s="14" t="str">
        <f>"W000"</f>
        <v>W000</v>
      </c>
      <c r="E536" s="14" t="str">
        <f>"White"</f>
        <v>White</v>
      </c>
      <c r="F536" s="14" t="str">
        <f>"39"</f>
        <v>39</v>
      </c>
      <c r="G536" s="15"/>
      <c r="H536" s="16">
        <v>81.400000000000006</v>
      </c>
      <c r="I536" s="16">
        <v>179</v>
      </c>
      <c r="J536" s="17">
        <f>SUM(G536*H536)</f>
        <v>0</v>
      </c>
      <c r="K536" s="18">
        <f>SUM(J536*0.84)</f>
        <v>0</v>
      </c>
    </row>
    <row r="537" spans="1:11" x14ac:dyDescent="0.25">
      <c r="A537" s="19"/>
      <c r="B537" s="3" t="str">
        <f>"Y100376"</f>
        <v>Y100376</v>
      </c>
      <c r="C537" s="3" t="str">
        <f>"MAN LACES TREK SOLE SHOES"</f>
        <v>MAN LACES TREK SOLE SHOES</v>
      </c>
      <c r="D537" s="3" t="str">
        <f>"W000"</f>
        <v>W000</v>
      </c>
      <c r="E537" s="3" t="str">
        <f>"White"</f>
        <v>White</v>
      </c>
      <c r="F537" s="3" t="str">
        <f>"40"</f>
        <v>40</v>
      </c>
      <c r="G537" s="11"/>
      <c r="H537" s="4">
        <v>81.400000000000006</v>
      </c>
      <c r="I537" s="4">
        <v>179</v>
      </c>
      <c r="J537" s="5">
        <f>SUM(G537*H537)</f>
        <v>0</v>
      </c>
      <c r="K537" s="20">
        <f>SUM(J537*0.84)</f>
        <v>0</v>
      </c>
    </row>
    <row r="538" spans="1:11" x14ac:dyDescent="0.25">
      <c r="A538" s="19"/>
      <c r="B538" s="3" t="str">
        <f>"Y100376"</f>
        <v>Y100376</v>
      </c>
      <c r="C538" s="3" t="str">
        <f>"MAN LACES TREK SOLE SHOES"</f>
        <v>MAN LACES TREK SOLE SHOES</v>
      </c>
      <c r="D538" s="3" t="str">
        <f>"W000"</f>
        <v>W000</v>
      </c>
      <c r="E538" s="3" t="str">
        <f>"White"</f>
        <v>White</v>
      </c>
      <c r="F538" s="3" t="str">
        <f>"41"</f>
        <v>41</v>
      </c>
      <c r="G538" s="11"/>
      <c r="H538" s="4">
        <v>81.400000000000006</v>
      </c>
      <c r="I538" s="4">
        <v>179</v>
      </c>
      <c r="J538" s="5">
        <f>SUM(G538*H538)</f>
        <v>0</v>
      </c>
      <c r="K538" s="20">
        <f>SUM(J538*0.84)</f>
        <v>0</v>
      </c>
    </row>
    <row r="539" spans="1:11" x14ac:dyDescent="0.25">
      <c r="A539" s="19"/>
      <c r="B539" s="3" t="str">
        <f>"Y100376"</f>
        <v>Y100376</v>
      </c>
      <c r="C539" s="3" t="str">
        <f>"MAN LACES TREK SOLE SHOES"</f>
        <v>MAN LACES TREK SOLE SHOES</v>
      </c>
      <c r="D539" s="3" t="str">
        <f>"W000"</f>
        <v>W000</v>
      </c>
      <c r="E539" s="3" t="str">
        <f>"White"</f>
        <v>White</v>
      </c>
      <c r="F539" s="3" t="str">
        <f>"42"</f>
        <v>42</v>
      </c>
      <c r="G539" s="11"/>
      <c r="H539" s="4">
        <v>81.400000000000006</v>
      </c>
      <c r="I539" s="4">
        <v>179</v>
      </c>
      <c r="J539" s="5">
        <f>SUM(G539*H539)</f>
        <v>0</v>
      </c>
      <c r="K539" s="20">
        <f>SUM(J539*0.84)</f>
        <v>0</v>
      </c>
    </row>
    <row r="540" spans="1:11" x14ac:dyDescent="0.25">
      <c r="A540" s="19"/>
      <c r="B540" s="3" t="str">
        <f>"Y100376"</f>
        <v>Y100376</v>
      </c>
      <c r="C540" s="3" t="str">
        <f>"MAN LACES TREK SOLE SHOES"</f>
        <v>MAN LACES TREK SOLE SHOES</v>
      </c>
      <c r="D540" s="3" t="str">
        <f>"W000"</f>
        <v>W000</v>
      </c>
      <c r="E540" s="3" t="str">
        <f>"White"</f>
        <v>White</v>
      </c>
      <c r="F540" s="3" t="str">
        <f>"43"</f>
        <v>43</v>
      </c>
      <c r="G540" s="11"/>
      <c r="H540" s="4">
        <v>81.400000000000006</v>
      </c>
      <c r="I540" s="4">
        <v>179</v>
      </c>
      <c r="J540" s="5">
        <f>SUM(G540*H540)</f>
        <v>0</v>
      </c>
      <c r="K540" s="20">
        <f>SUM(J540*0.84)</f>
        <v>0</v>
      </c>
    </row>
    <row r="541" spans="1:11" x14ac:dyDescent="0.25">
      <c r="A541" s="19"/>
      <c r="B541" s="3" t="str">
        <f>"Y100376"</f>
        <v>Y100376</v>
      </c>
      <c r="C541" s="3" t="str">
        <f>"MAN LACES TREK SOLE SHOES"</f>
        <v>MAN LACES TREK SOLE SHOES</v>
      </c>
      <c r="D541" s="3" t="str">
        <f>"W000"</f>
        <v>W000</v>
      </c>
      <c r="E541" s="3" t="str">
        <f>"White"</f>
        <v>White</v>
      </c>
      <c r="F541" s="3" t="str">
        <f>"44"</f>
        <v>44</v>
      </c>
      <c r="G541" s="11"/>
      <c r="H541" s="4">
        <v>81.400000000000006</v>
      </c>
      <c r="I541" s="4">
        <v>179</v>
      </c>
      <c r="J541" s="5">
        <f>SUM(G541*H541)</f>
        <v>0</v>
      </c>
      <c r="K541" s="20">
        <f>SUM(J541*0.84)</f>
        <v>0</v>
      </c>
    </row>
    <row r="542" spans="1:11" x14ac:dyDescent="0.25">
      <c r="A542" s="19"/>
      <c r="B542" s="3" t="str">
        <f>"Y100376"</f>
        <v>Y100376</v>
      </c>
      <c r="C542" s="3" t="str">
        <f>"MAN LACES TREK SOLE SHOES"</f>
        <v>MAN LACES TREK SOLE SHOES</v>
      </c>
      <c r="D542" s="3" t="str">
        <f>"W000"</f>
        <v>W000</v>
      </c>
      <c r="E542" s="3" t="str">
        <f>"White"</f>
        <v>White</v>
      </c>
      <c r="F542" s="3" t="str">
        <f>"45"</f>
        <v>45</v>
      </c>
      <c r="G542" s="11"/>
      <c r="H542" s="4">
        <v>81.400000000000006</v>
      </c>
      <c r="I542" s="4">
        <v>179</v>
      </c>
      <c r="J542" s="5">
        <f>SUM(G542*H542)</f>
        <v>0</v>
      </c>
      <c r="K542" s="20">
        <f>SUM(J542*0.84)</f>
        <v>0</v>
      </c>
    </row>
    <row r="543" spans="1:11" x14ac:dyDescent="0.25">
      <c r="A543" s="19"/>
      <c r="B543" s="3" t="str">
        <f>"Y100376"</f>
        <v>Y100376</v>
      </c>
      <c r="C543" s="3" t="str">
        <f>"MAN LACES TREK SOLE SHOES"</f>
        <v>MAN LACES TREK SOLE SHOES</v>
      </c>
      <c r="D543" s="3" t="str">
        <f>"W000"</f>
        <v>W000</v>
      </c>
      <c r="E543" s="3" t="str">
        <f>"White"</f>
        <v>White</v>
      </c>
      <c r="F543" s="3" t="str">
        <f>"46"</f>
        <v>46</v>
      </c>
      <c r="G543" s="11"/>
      <c r="H543" s="4">
        <v>81.400000000000006</v>
      </c>
      <c r="I543" s="4">
        <v>179</v>
      </c>
      <c r="J543" s="5">
        <f>SUM(G543*H543)</f>
        <v>0</v>
      </c>
      <c r="K543" s="20">
        <f>SUM(J543*0.84)</f>
        <v>0</v>
      </c>
    </row>
    <row r="544" spans="1:11" ht="15.75" thickBot="1" x14ac:dyDescent="0.3">
      <c r="A544" s="21"/>
      <c r="B544" s="22" t="str">
        <f>"Y100376"</f>
        <v>Y100376</v>
      </c>
      <c r="C544" s="22" t="str">
        <f>"MAN LACES TREK SOLE SHOES"</f>
        <v>MAN LACES TREK SOLE SHOES</v>
      </c>
      <c r="D544" s="22" t="str">
        <f>"W000"</f>
        <v>W000</v>
      </c>
      <c r="E544" s="22" t="str">
        <f>"White"</f>
        <v>White</v>
      </c>
      <c r="F544" s="22" t="str">
        <f>"47"</f>
        <v>47</v>
      </c>
      <c r="G544" s="23"/>
      <c r="H544" s="24">
        <v>81.400000000000006</v>
      </c>
      <c r="I544" s="24">
        <v>179</v>
      </c>
      <c r="J544" s="25">
        <f>SUM(G544*H544)</f>
        <v>0</v>
      </c>
      <c r="K544" s="26">
        <f>SUM(J544*0.84)</f>
        <v>0</v>
      </c>
    </row>
    <row r="545" spans="1:11" x14ac:dyDescent="0.25">
      <c r="A545" s="13"/>
      <c r="B545" s="14" t="str">
        <f>"Y100377"</f>
        <v>Y100377</v>
      </c>
      <c r="C545" s="14" t="str">
        <f>"WOMAN LACES TREK SHOES"</f>
        <v>WOMAN LACES TREK SHOES</v>
      </c>
      <c r="D545" s="14" t="str">
        <f>"E831"</f>
        <v>E831</v>
      </c>
      <c r="E545" s="14" t="str">
        <f>"Moss Gray"</f>
        <v>Moss Gray</v>
      </c>
      <c r="F545" s="14" t="str">
        <f>"35"</f>
        <v>35</v>
      </c>
      <c r="G545" s="15"/>
      <c r="H545" s="16">
        <v>81.400000000000006</v>
      </c>
      <c r="I545" s="16">
        <v>179</v>
      </c>
      <c r="J545" s="17">
        <f>SUM(G545*H545)</f>
        <v>0</v>
      </c>
      <c r="K545" s="18">
        <f>SUM(J545*0.84)</f>
        <v>0</v>
      </c>
    </row>
    <row r="546" spans="1:11" x14ac:dyDescent="0.25">
      <c r="A546" s="19"/>
      <c r="B546" s="3" t="str">
        <f>"Y100377"</f>
        <v>Y100377</v>
      </c>
      <c r="C546" s="3" t="str">
        <f>"WOMAN LACES TREK SHOES"</f>
        <v>WOMAN LACES TREK SHOES</v>
      </c>
      <c r="D546" s="3" t="str">
        <f>"E831"</f>
        <v>E831</v>
      </c>
      <c r="E546" s="3" t="str">
        <f>"Moss Gray"</f>
        <v>Moss Gray</v>
      </c>
      <c r="F546" s="3" t="str">
        <f>"36"</f>
        <v>36</v>
      </c>
      <c r="G546" s="11"/>
      <c r="H546" s="4">
        <v>81.400000000000006</v>
      </c>
      <c r="I546" s="4">
        <v>179</v>
      </c>
      <c r="J546" s="5">
        <f>SUM(G546*H546)</f>
        <v>0</v>
      </c>
      <c r="K546" s="20">
        <f>SUM(J546*0.84)</f>
        <v>0</v>
      </c>
    </row>
    <row r="547" spans="1:11" x14ac:dyDescent="0.25">
      <c r="A547" s="19"/>
      <c r="B547" s="3" t="str">
        <f>"Y100377"</f>
        <v>Y100377</v>
      </c>
      <c r="C547" s="3" t="str">
        <f>"WOMAN LACES TREK SHOES"</f>
        <v>WOMAN LACES TREK SHOES</v>
      </c>
      <c r="D547" s="3" t="str">
        <f>"E831"</f>
        <v>E831</v>
      </c>
      <c r="E547" s="3" t="str">
        <f>"Moss Gray"</f>
        <v>Moss Gray</v>
      </c>
      <c r="F547" s="3" t="str">
        <f>"37"</f>
        <v>37</v>
      </c>
      <c r="G547" s="11"/>
      <c r="H547" s="4">
        <v>81.400000000000006</v>
      </c>
      <c r="I547" s="4">
        <v>179</v>
      </c>
      <c r="J547" s="5">
        <f>SUM(G547*H547)</f>
        <v>0</v>
      </c>
      <c r="K547" s="20">
        <f>SUM(J547*0.84)</f>
        <v>0</v>
      </c>
    </row>
    <row r="548" spans="1:11" x14ac:dyDescent="0.25">
      <c r="A548" s="19"/>
      <c r="B548" s="3" t="str">
        <f>"Y100377"</f>
        <v>Y100377</v>
      </c>
      <c r="C548" s="3" t="str">
        <f>"WOMAN LACES TREK SHOES"</f>
        <v>WOMAN LACES TREK SHOES</v>
      </c>
      <c r="D548" s="3" t="str">
        <f>"E831"</f>
        <v>E831</v>
      </c>
      <c r="E548" s="3" t="str">
        <f>"Moss Gray"</f>
        <v>Moss Gray</v>
      </c>
      <c r="F548" s="3" t="str">
        <f>"38"</f>
        <v>38</v>
      </c>
      <c r="G548" s="11"/>
      <c r="H548" s="4">
        <v>81.400000000000006</v>
      </c>
      <c r="I548" s="4">
        <v>179</v>
      </c>
      <c r="J548" s="5">
        <f>SUM(G548*H548)</f>
        <v>0</v>
      </c>
      <c r="K548" s="20">
        <f>SUM(J548*0.84)</f>
        <v>0</v>
      </c>
    </row>
    <row r="549" spans="1:11" x14ac:dyDescent="0.25">
      <c r="A549" s="19"/>
      <c r="B549" s="3" t="str">
        <f>"Y100377"</f>
        <v>Y100377</v>
      </c>
      <c r="C549" s="3" t="str">
        <f>"WOMAN LACES TREK SHOES"</f>
        <v>WOMAN LACES TREK SHOES</v>
      </c>
      <c r="D549" s="3" t="str">
        <f>"E831"</f>
        <v>E831</v>
      </c>
      <c r="E549" s="3" t="str">
        <f>"Moss Gray"</f>
        <v>Moss Gray</v>
      </c>
      <c r="F549" s="3" t="str">
        <f>"39"</f>
        <v>39</v>
      </c>
      <c r="G549" s="11"/>
      <c r="H549" s="4">
        <v>81.400000000000006</v>
      </c>
      <c r="I549" s="4">
        <v>179</v>
      </c>
      <c r="J549" s="5">
        <f>SUM(G549*H549)</f>
        <v>0</v>
      </c>
      <c r="K549" s="20">
        <f>SUM(J549*0.84)</f>
        <v>0</v>
      </c>
    </row>
    <row r="550" spans="1:11" x14ac:dyDescent="0.25">
      <c r="A550" s="19"/>
      <c r="B550" s="3" t="str">
        <f>"Y100377"</f>
        <v>Y100377</v>
      </c>
      <c r="C550" s="3" t="str">
        <f>"WOMAN LACES TREK SHOES"</f>
        <v>WOMAN LACES TREK SHOES</v>
      </c>
      <c r="D550" s="3" t="str">
        <f>"E831"</f>
        <v>E831</v>
      </c>
      <c r="E550" s="3" t="str">
        <f>"Moss Gray"</f>
        <v>Moss Gray</v>
      </c>
      <c r="F550" s="3" t="str">
        <f>"40"</f>
        <v>40</v>
      </c>
      <c r="G550" s="11"/>
      <c r="H550" s="4">
        <v>81.400000000000006</v>
      </c>
      <c r="I550" s="4">
        <v>179</v>
      </c>
      <c r="J550" s="5">
        <f>SUM(G550*H550)</f>
        <v>0</v>
      </c>
      <c r="K550" s="20">
        <f>SUM(J550*0.84)</f>
        <v>0</v>
      </c>
    </row>
    <row r="551" spans="1:11" x14ac:dyDescent="0.25">
      <c r="A551" s="19"/>
      <c r="B551" s="3" t="str">
        <f>"Y100377"</f>
        <v>Y100377</v>
      </c>
      <c r="C551" s="3" t="str">
        <f>"WOMAN LACES TREK SHOES"</f>
        <v>WOMAN LACES TREK SHOES</v>
      </c>
      <c r="D551" s="3" t="str">
        <f>"E831"</f>
        <v>E831</v>
      </c>
      <c r="E551" s="3" t="str">
        <f>"Moss Gray"</f>
        <v>Moss Gray</v>
      </c>
      <c r="F551" s="3" t="str">
        <f>"41"</f>
        <v>41</v>
      </c>
      <c r="G551" s="11"/>
      <c r="H551" s="4">
        <v>81.400000000000006</v>
      </c>
      <c r="I551" s="4">
        <v>179</v>
      </c>
      <c r="J551" s="5">
        <f>SUM(G551*H551)</f>
        <v>0</v>
      </c>
      <c r="K551" s="20">
        <f>SUM(J551*0.84)</f>
        <v>0</v>
      </c>
    </row>
    <row r="552" spans="1:11" ht="15.75" thickBot="1" x14ac:dyDescent="0.3">
      <c r="A552" s="21"/>
      <c r="B552" s="22" t="str">
        <f>"Y100377"</f>
        <v>Y100377</v>
      </c>
      <c r="C552" s="22" t="str">
        <f>"WOMAN LACES TREK SHOES"</f>
        <v>WOMAN LACES TREK SHOES</v>
      </c>
      <c r="D552" s="22" t="str">
        <f>"E831"</f>
        <v>E831</v>
      </c>
      <c r="E552" s="22" t="str">
        <f>"Moss Gray"</f>
        <v>Moss Gray</v>
      </c>
      <c r="F552" s="22" t="str">
        <f>"42"</f>
        <v>42</v>
      </c>
      <c r="G552" s="23"/>
      <c r="H552" s="24">
        <v>81.400000000000006</v>
      </c>
      <c r="I552" s="24">
        <v>179</v>
      </c>
      <c r="J552" s="25">
        <f>SUM(G552*H552)</f>
        <v>0</v>
      </c>
      <c r="K552" s="26">
        <f>SUM(J552*0.84)</f>
        <v>0</v>
      </c>
    </row>
    <row r="553" spans="1:11" x14ac:dyDescent="0.25">
      <c r="A553" s="13"/>
      <c r="B553" s="14" t="str">
        <f>"Y100377"</f>
        <v>Y100377</v>
      </c>
      <c r="C553" s="14" t="str">
        <f>"WOMAN LACES TREK SHOES"</f>
        <v>WOMAN LACES TREK SHOES</v>
      </c>
      <c r="D553" s="14" t="str">
        <f>"A928"</f>
        <v>A928</v>
      </c>
      <c r="E553" s="14" t="str">
        <f>"Night Blue"</f>
        <v>Night Blue</v>
      </c>
      <c r="F553" s="14" t="str">
        <f>"35"</f>
        <v>35</v>
      </c>
      <c r="G553" s="15"/>
      <c r="H553" s="16">
        <v>81.400000000000006</v>
      </c>
      <c r="I553" s="16">
        <v>179</v>
      </c>
      <c r="J553" s="17">
        <f>SUM(G553*H553)</f>
        <v>0</v>
      </c>
      <c r="K553" s="18">
        <f>SUM(J553*0.84)</f>
        <v>0</v>
      </c>
    </row>
    <row r="554" spans="1:11" x14ac:dyDescent="0.25">
      <c r="A554" s="19"/>
      <c r="B554" s="3" t="str">
        <f>"Y100377"</f>
        <v>Y100377</v>
      </c>
      <c r="C554" s="3" t="str">
        <f>"WOMAN LACES TREK SHOES"</f>
        <v>WOMAN LACES TREK SHOES</v>
      </c>
      <c r="D554" s="3" t="str">
        <f>"A928"</f>
        <v>A928</v>
      </c>
      <c r="E554" s="3" t="str">
        <f>"Night Blue"</f>
        <v>Night Blue</v>
      </c>
      <c r="F554" s="3" t="str">
        <f>"36"</f>
        <v>36</v>
      </c>
      <c r="G554" s="11"/>
      <c r="H554" s="4">
        <v>81.400000000000006</v>
      </c>
      <c r="I554" s="4">
        <v>179</v>
      </c>
      <c r="J554" s="5">
        <f>SUM(G554*H554)</f>
        <v>0</v>
      </c>
      <c r="K554" s="20">
        <f>SUM(J554*0.84)</f>
        <v>0</v>
      </c>
    </row>
    <row r="555" spans="1:11" x14ac:dyDescent="0.25">
      <c r="A555" s="19"/>
      <c r="B555" s="3" t="str">
        <f>"Y100377"</f>
        <v>Y100377</v>
      </c>
      <c r="C555" s="3" t="str">
        <f>"WOMAN LACES TREK SHOES"</f>
        <v>WOMAN LACES TREK SHOES</v>
      </c>
      <c r="D555" s="3" t="str">
        <f>"A928"</f>
        <v>A928</v>
      </c>
      <c r="E555" s="3" t="str">
        <f>"Night Blue"</f>
        <v>Night Blue</v>
      </c>
      <c r="F555" s="3" t="str">
        <f>"37"</f>
        <v>37</v>
      </c>
      <c r="G555" s="11"/>
      <c r="H555" s="4">
        <v>81.400000000000006</v>
      </c>
      <c r="I555" s="4">
        <v>179</v>
      </c>
      <c r="J555" s="5">
        <f>SUM(G555*H555)</f>
        <v>0</v>
      </c>
      <c r="K555" s="20">
        <f>SUM(J555*0.84)</f>
        <v>0</v>
      </c>
    </row>
    <row r="556" spans="1:11" x14ac:dyDescent="0.25">
      <c r="A556" s="19"/>
      <c r="B556" s="3" t="str">
        <f>"Y100377"</f>
        <v>Y100377</v>
      </c>
      <c r="C556" s="3" t="str">
        <f>"WOMAN LACES TREK SHOES"</f>
        <v>WOMAN LACES TREK SHOES</v>
      </c>
      <c r="D556" s="3" t="str">
        <f>"A928"</f>
        <v>A928</v>
      </c>
      <c r="E556" s="3" t="str">
        <f>"Night Blue"</f>
        <v>Night Blue</v>
      </c>
      <c r="F556" s="3" t="str">
        <f>"38"</f>
        <v>38</v>
      </c>
      <c r="G556" s="11"/>
      <c r="H556" s="4">
        <v>81.400000000000006</v>
      </c>
      <c r="I556" s="4">
        <v>179</v>
      </c>
      <c r="J556" s="5">
        <f>SUM(G556*H556)</f>
        <v>0</v>
      </c>
      <c r="K556" s="20">
        <f>SUM(J556*0.84)</f>
        <v>0</v>
      </c>
    </row>
    <row r="557" spans="1:11" x14ac:dyDescent="0.25">
      <c r="A557" s="19"/>
      <c r="B557" s="3" t="str">
        <f>"Y100377"</f>
        <v>Y100377</v>
      </c>
      <c r="C557" s="3" t="str">
        <f>"WOMAN LACES TREK SHOES"</f>
        <v>WOMAN LACES TREK SHOES</v>
      </c>
      <c r="D557" s="3" t="str">
        <f>"A928"</f>
        <v>A928</v>
      </c>
      <c r="E557" s="3" t="str">
        <f>"Night Blue"</f>
        <v>Night Blue</v>
      </c>
      <c r="F557" s="3" t="str">
        <f>"39"</f>
        <v>39</v>
      </c>
      <c r="G557" s="11"/>
      <c r="H557" s="4">
        <v>81.400000000000006</v>
      </c>
      <c r="I557" s="4">
        <v>179</v>
      </c>
      <c r="J557" s="5">
        <f>SUM(G557*H557)</f>
        <v>0</v>
      </c>
      <c r="K557" s="20">
        <f>SUM(J557*0.84)</f>
        <v>0</v>
      </c>
    </row>
    <row r="558" spans="1:11" x14ac:dyDescent="0.25">
      <c r="A558" s="19"/>
      <c r="B558" s="3" t="str">
        <f>"Y100377"</f>
        <v>Y100377</v>
      </c>
      <c r="C558" s="3" t="str">
        <f>"WOMAN LACES TREK SHOES"</f>
        <v>WOMAN LACES TREK SHOES</v>
      </c>
      <c r="D558" s="3" t="str">
        <f>"A928"</f>
        <v>A928</v>
      </c>
      <c r="E558" s="3" t="str">
        <f>"Night Blue"</f>
        <v>Night Blue</v>
      </c>
      <c r="F558" s="3" t="str">
        <f>"40"</f>
        <v>40</v>
      </c>
      <c r="G558" s="11"/>
      <c r="H558" s="4">
        <v>81.400000000000006</v>
      </c>
      <c r="I558" s="4">
        <v>179</v>
      </c>
      <c r="J558" s="5">
        <f>SUM(G558*H558)</f>
        <v>0</v>
      </c>
      <c r="K558" s="20">
        <f>SUM(J558*0.84)</f>
        <v>0</v>
      </c>
    </row>
    <row r="559" spans="1:11" x14ac:dyDescent="0.25">
      <c r="A559" s="19"/>
      <c r="B559" s="3" t="str">
        <f>"Y100377"</f>
        <v>Y100377</v>
      </c>
      <c r="C559" s="3" t="str">
        <f>"WOMAN LACES TREK SHOES"</f>
        <v>WOMAN LACES TREK SHOES</v>
      </c>
      <c r="D559" s="3" t="str">
        <f>"A928"</f>
        <v>A928</v>
      </c>
      <c r="E559" s="3" t="str">
        <f>"Night Blue"</f>
        <v>Night Blue</v>
      </c>
      <c r="F559" s="3" t="str">
        <f>"41"</f>
        <v>41</v>
      </c>
      <c r="G559" s="11"/>
      <c r="H559" s="4">
        <v>81.400000000000006</v>
      </c>
      <c r="I559" s="4">
        <v>179</v>
      </c>
      <c r="J559" s="5">
        <f>SUM(G559*H559)</f>
        <v>0</v>
      </c>
      <c r="K559" s="20">
        <f>SUM(J559*0.84)</f>
        <v>0</v>
      </c>
    </row>
    <row r="560" spans="1:11" ht="15.75" thickBot="1" x14ac:dyDescent="0.3">
      <c r="A560" s="21"/>
      <c r="B560" s="22" t="str">
        <f>"Y100377"</f>
        <v>Y100377</v>
      </c>
      <c r="C560" s="22" t="str">
        <f>"WOMAN LACES TREK SHOES"</f>
        <v>WOMAN LACES TREK SHOES</v>
      </c>
      <c r="D560" s="22" t="str">
        <f>"A928"</f>
        <v>A928</v>
      </c>
      <c r="E560" s="22" t="str">
        <f>"Night Blue"</f>
        <v>Night Blue</v>
      </c>
      <c r="F560" s="22" t="str">
        <f>"42"</f>
        <v>42</v>
      </c>
      <c r="G560" s="23"/>
      <c r="H560" s="24">
        <v>81.400000000000006</v>
      </c>
      <c r="I560" s="24">
        <v>179</v>
      </c>
      <c r="J560" s="25">
        <f>SUM(G560*H560)</f>
        <v>0</v>
      </c>
      <c r="K560" s="26">
        <f>SUM(J560*0.84)</f>
        <v>0</v>
      </c>
    </row>
    <row r="561" spans="1:11" x14ac:dyDescent="0.25">
      <c r="A561" s="13"/>
      <c r="B561" s="14" t="str">
        <f>"Y100377"</f>
        <v>Y100377</v>
      </c>
      <c r="C561" s="14" t="str">
        <f>"WOMAN LACES TREK SHOES"</f>
        <v>WOMAN LACES TREK SHOES</v>
      </c>
      <c r="D561" s="14" t="str">
        <f>"W000"</f>
        <v>W000</v>
      </c>
      <c r="E561" s="14" t="str">
        <f>"White"</f>
        <v>White</v>
      </c>
      <c r="F561" s="14" t="str">
        <f>"35"</f>
        <v>35</v>
      </c>
      <c r="G561" s="15"/>
      <c r="H561" s="16">
        <v>81.400000000000006</v>
      </c>
      <c r="I561" s="16">
        <v>179</v>
      </c>
      <c r="J561" s="17">
        <f>SUM(G561*H561)</f>
        <v>0</v>
      </c>
      <c r="K561" s="18">
        <f>SUM(J561*0.84)</f>
        <v>0</v>
      </c>
    </row>
    <row r="562" spans="1:11" x14ac:dyDescent="0.25">
      <c r="A562" s="19"/>
      <c r="B562" s="3" t="str">
        <f>"Y100377"</f>
        <v>Y100377</v>
      </c>
      <c r="C562" s="3" t="str">
        <f>"WOMAN LACES TREK SHOES"</f>
        <v>WOMAN LACES TREK SHOES</v>
      </c>
      <c r="D562" s="3" t="str">
        <f>"W000"</f>
        <v>W000</v>
      </c>
      <c r="E562" s="3" t="str">
        <f>"White"</f>
        <v>White</v>
      </c>
      <c r="F562" s="3" t="str">
        <f>"36"</f>
        <v>36</v>
      </c>
      <c r="G562" s="11"/>
      <c r="H562" s="4">
        <v>81.400000000000006</v>
      </c>
      <c r="I562" s="4">
        <v>179</v>
      </c>
      <c r="J562" s="5">
        <f>SUM(G562*H562)</f>
        <v>0</v>
      </c>
      <c r="K562" s="20">
        <f>SUM(J562*0.84)</f>
        <v>0</v>
      </c>
    </row>
    <row r="563" spans="1:11" x14ac:dyDescent="0.25">
      <c r="A563" s="19"/>
      <c r="B563" s="3" t="str">
        <f>"Y100377"</f>
        <v>Y100377</v>
      </c>
      <c r="C563" s="3" t="str">
        <f>"WOMAN LACES TREK SHOES"</f>
        <v>WOMAN LACES TREK SHOES</v>
      </c>
      <c r="D563" s="3" t="str">
        <f>"W000"</f>
        <v>W000</v>
      </c>
      <c r="E563" s="3" t="str">
        <f>"White"</f>
        <v>White</v>
      </c>
      <c r="F563" s="3" t="str">
        <f>"37"</f>
        <v>37</v>
      </c>
      <c r="G563" s="11"/>
      <c r="H563" s="4">
        <v>81.400000000000006</v>
      </c>
      <c r="I563" s="4">
        <v>179</v>
      </c>
      <c r="J563" s="5">
        <f>SUM(G563*H563)</f>
        <v>0</v>
      </c>
      <c r="K563" s="20">
        <f>SUM(J563*0.84)</f>
        <v>0</v>
      </c>
    </row>
    <row r="564" spans="1:11" x14ac:dyDescent="0.25">
      <c r="A564" s="19"/>
      <c r="B564" s="3" t="str">
        <f>"Y100377"</f>
        <v>Y100377</v>
      </c>
      <c r="C564" s="3" t="str">
        <f>"WOMAN LACES TREK SHOES"</f>
        <v>WOMAN LACES TREK SHOES</v>
      </c>
      <c r="D564" s="3" t="str">
        <f>"W000"</f>
        <v>W000</v>
      </c>
      <c r="E564" s="3" t="str">
        <f>"White"</f>
        <v>White</v>
      </c>
      <c r="F564" s="3" t="str">
        <f>"38"</f>
        <v>38</v>
      </c>
      <c r="G564" s="11"/>
      <c r="H564" s="4">
        <v>81.400000000000006</v>
      </c>
      <c r="I564" s="4">
        <v>179</v>
      </c>
      <c r="J564" s="5">
        <f>SUM(G564*H564)</f>
        <v>0</v>
      </c>
      <c r="K564" s="20">
        <f>SUM(J564*0.84)</f>
        <v>0</v>
      </c>
    </row>
    <row r="565" spans="1:11" x14ac:dyDescent="0.25">
      <c r="A565" s="19"/>
      <c r="B565" s="3" t="str">
        <f>"Y100377"</f>
        <v>Y100377</v>
      </c>
      <c r="C565" s="3" t="str">
        <f>"WOMAN LACES TREK SHOES"</f>
        <v>WOMAN LACES TREK SHOES</v>
      </c>
      <c r="D565" s="3" t="str">
        <f>"W000"</f>
        <v>W000</v>
      </c>
      <c r="E565" s="3" t="str">
        <f>"White"</f>
        <v>White</v>
      </c>
      <c r="F565" s="3" t="str">
        <f>"39"</f>
        <v>39</v>
      </c>
      <c r="G565" s="11"/>
      <c r="H565" s="4">
        <v>81.400000000000006</v>
      </c>
      <c r="I565" s="4">
        <v>179</v>
      </c>
      <c r="J565" s="5">
        <f>SUM(G565*H565)</f>
        <v>0</v>
      </c>
      <c r="K565" s="20">
        <f>SUM(J565*0.84)</f>
        <v>0</v>
      </c>
    </row>
    <row r="566" spans="1:11" x14ac:dyDescent="0.25">
      <c r="A566" s="19"/>
      <c r="B566" s="3" t="str">
        <f>"Y100377"</f>
        <v>Y100377</v>
      </c>
      <c r="C566" s="3" t="str">
        <f>"WOMAN LACES TREK SHOES"</f>
        <v>WOMAN LACES TREK SHOES</v>
      </c>
      <c r="D566" s="3" t="str">
        <f>"W000"</f>
        <v>W000</v>
      </c>
      <c r="E566" s="3" t="str">
        <f>"White"</f>
        <v>White</v>
      </c>
      <c r="F566" s="3" t="str">
        <f>"40"</f>
        <v>40</v>
      </c>
      <c r="G566" s="11"/>
      <c r="H566" s="4">
        <v>81.400000000000006</v>
      </c>
      <c r="I566" s="4">
        <v>179</v>
      </c>
      <c r="J566" s="5">
        <f>SUM(G566*H566)</f>
        <v>0</v>
      </c>
      <c r="K566" s="20">
        <f>SUM(J566*0.84)</f>
        <v>0</v>
      </c>
    </row>
    <row r="567" spans="1:11" x14ac:dyDescent="0.25">
      <c r="A567" s="19"/>
      <c r="B567" s="3" t="str">
        <f>"Y100377"</f>
        <v>Y100377</v>
      </c>
      <c r="C567" s="3" t="str">
        <f>"WOMAN LACES TREK SHOES"</f>
        <v>WOMAN LACES TREK SHOES</v>
      </c>
      <c r="D567" s="3" t="str">
        <f>"W000"</f>
        <v>W000</v>
      </c>
      <c r="E567" s="3" t="str">
        <f>"White"</f>
        <v>White</v>
      </c>
      <c r="F567" s="3" t="str">
        <f>"41"</f>
        <v>41</v>
      </c>
      <c r="G567" s="11"/>
      <c r="H567" s="4">
        <v>81.400000000000006</v>
      </c>
      <c r="I567" s="4">
        <v>179</v>
      </c>
      <c r="J567" s="5">
        <f>SUM(G567*H567)</f>
        <v>0</v>
      </c>
      <c r="K567" s="20">
        <f>SUM(J567*0.84)</f>
        <v>0</v>
      </c>
    </row>
    <row r="568" spans="1:11" ht="15.75" thickBot="1" x14ac:dyDescent="0.3">
      <c r="A568" s="21"/>
      <c r="B568" s="22" t="str">
        <f>"Y100377"</f>
        <v>Y100377</v>
      </c>
      <c r="C568" s="22" t="str">
        <f>"WOMAN LACES TREK SHOES"</f>
        <v>WOMAN LACES TREK SHOES</v>
      </c>
      <c r="D568" s="22" t="str">
        <f>"W000"</f>
        <v>W000</v>
      </c>
      <c r="E568" s="22" t="str">
        <f>"White"</f>
        <v>White</v>
      </c>
      <c r="F568" s="22" t="str">
        <f>"42"</f>
        <v>42</v>
      </c>
      <c r="G568" s="23"/>
      <c r="H568" s="24">
        <v>81.400000000000006</v>
      </c>
      <c r="I568" s="24">
        <v>179</v>
      </c>
      <c r="J568" s="25">
        <f>SUM(G568*H568)</f>
        <v>0</v>
      </c>
      <c r="K568" s="26">
        <f>SUM(J568*0.84)</f>
        <v>0</v>
      </c>
    </row>
    <row r="569" spans="1:11" x14ac:dyDescent="0.25">
      <c r="A569" s="13"/>
      <c r="B569" s="14" t="str">
        <f>"Y100381"</f>
        <v>Y100381</v>
      </c>
      <c r="C569" s="14" t="str">
        <f>"MAN LACES TREK SOLE BLACK SHOES"</f>
        <v>MAN LACES TREK SOLE BLACK SHOES</v>
      </c>
      <c r="D569" s="14" t="str">
        <f>"B000"</f>
        <v>B000</v>
      </c>
      <c r="E569" s="14" t="str">
        <f>"Black"</f>
        <v>Black</v>
      </c>
      <c r="F569" s="14" t="str">
        <f>"39"</f>
        <v>39</v>
      </c>
      <c r="G569" s="15"/>
      <c r="H569" s="16">
        <v>81.400000000000006</v>
      </c>
      <c r="I569" s="16">
        <v>179</v>
      </c>
      <c r="J569" s="17">
        <f>SUM(G569*H569)</f>
        <v>0</v>
      </c>
      <c r="K569" s="18">
        <f>SUM(J569*0.84)</f>
        <v>0</v>
      </c>
    </row>
    <row r="570" spans="1:11" x14ac:dyDescent="0.25">
      <c r="A570" s="19"/>
      <c r="B570" s="3" t="str">
        <f>"Y100381"</f>
        <v>Y100381</v>
      </c>
      <c r="C570" s="3" t="str">
        <f>"MAN LACES TREK SOLE BLACK SHOES"</f>
        <v>MAN LACES TREK SOLE BLACK SHOES</v>
      </c>
      <c r="D570" s="3" t="str">
        <f>"B000"</f>
        <v>B000</v>
      </c>
      <c r="E570" s="3" t="str">
        <f>"Black"</f>
        <v>Black</v>
      </c>
      <c r="F570" s="3" t="str">
        <f>"40"</f>
        <v>40</v>
      </c>
      <c r="G570" s="11"/>
      <c r="H570" s="4">
        <v>81.400000000000006</v>
      </c>
      <c r="I570" s="4">
        <v>179</v>
      </c>
      <c r="J570" s="5">
        <f>SUM(G570*H570)</f>
        <v>0</v>
      </c>
      <c r="K570" s="20">
        <f>SUM(J570*0.84)</f>
        <v>0</v>
      </c>
    </row>
    <row r="571" spans="1:11" x14ac:dyDescent="0.25">
      <c r="A571" s="19"/>
      <c r="B571" s="3" t="str">
        <f>"Y100381"</f>
        <v>Y100381</v>
      </c>
      <c r="C571" s="3" t="str">
        <f>"MAN LACES TREK SOLE BLACK SHOES"</f>
        <v>MAN LACES TREK SOLE BLACK SHOES</v>
      </c>
      <c r="D571" s="3" t="str">
        <f>"B000"</f>
        <v>B000</v>
      </c>
      <c r="E571" s="3" t="str">
        <f>"Black"</f>
        <v>Black</v>
      </c>
      <c r="F571" s="3" t="str">
        <f>"41"</f>
        <v>41</v>
      </c>
      <c r="G571" s="11"/>
      <c r="H571" s="4">
        <v>81.400000000000006</v>
      </c>
      <c r="I571" s="4">
        <v>179</v>
      </c>
      <c r="J571" s="5">
        <f>SUM(G571*H571)</f>
        <v>0</v>
      </c>
      <c r="K571" s="20">
        <f>SUM(J571*0.84)</f>
        <v>0</v>
      </c>
    </row>
    <row r="572" spans="1:11" x14ac:dyDescent="0.25">
      <c r="A572" s="19"/>
      <c r="B572" s="3" t="str">
        <f>"Y100381"</f>
        <v>Y100381</v>
      </c>
      <c r="C572" s="3" t="str">
        <f>"MAN LACES TREK SOLE BLACK SHOES"</f>
        <v>MAN LACES TREK SOLE BLACK SHOES</v>
      </c>
      <c r="D572" s="3" t="str">
        <f>"B000"</f>
        <v>B000</v>
      </c>
      <c r="E572" s="3" t="str">
        <f>"Black"</f>
        <v>Black</v>
      </c>
      <c r="F572" s="3" t="str">
        <f>"42"</f>
        <v>42</v>
      </c>
      <c r="G572" s="11"/>
      <c r="H572" s="4">
        <v>81.400000000000006</v>
      </c>
      <c r="I572" s="4">
        <v>179</v>
      </c>
      <c r="J572" s="5">
        <f>SUM(G572*H572)</f>
        <v>0</v>
      </c>
      <c r="K572" s="20">
        <f>SUM(J572*0.84)</f>
        <v>0</v>
      </c>
    </row>
    <row r="573" spans="1:11" x14ac:dyDescent="0.25">
      <c r="A573" s="19"/>
      <c r="B573" s="3" t="str">
        <f>"Y100381"</f>
        <v>Y100381</v>
      </c>
      <c r="C573" s="3" t="str">
        <f>"MAN LACES TREK SOLE BLACK SHOES"</f>
        <v>MAN LACES TREK SOLE BLACK SHOES</v>
      </c>
      <c r="D573" s="3" t="str">
        <f>"B000"</f>
        <v>B000</v>
      </c>
      <c r="E573" s="3" t="str">
        <f>"Black"</f>
        <v>Black</v>
      </c>
      <c r="F573" s="3" t="str">
        <f>"43"</f>
        <v>43</v>
      </c>
      <c r="G573" s="11"/>
      <c r="H573" s="4">
        <v>81.400000000000006</v>
      </c>
      <c r="I573" s="4">
        <v>179</v>
      </c>
      <c r="J573" s="5">
        <f>SUM(G573*H573)</f>
        <v>0</v>
      </c>
      <c r="K573" s="20">
        <f>SUM(J573*0.84)</f>
        <v>0</v>
      </c>
    </row>
    <row r="574" spans="1:11" x14ac:dyDescent="0.25">
      <c r="A574" s="19"/>
      <c r="B574" s="3" t="str">
        <f>"Y100381"</f>
        <v>Y100381</v>
      </c>
      <c r="C574" s="3" t="str">
        <f>"MAN LACES TREK SOLE BLACK SHOES"</f>
        <v>MAN LACES TREK SOLE BLACK SHOES</v>
      </c>
      <c r="D574" s="3" t="str">
        <f>"B000"</f>
        <v>B000</v>
      </c>
      <c r="E574" s="3" t="str">
        <f>"Black"</f>
        <v>Black</v>
      </c>
      <c r="F574" s="3" t="str">
        <f>"44"</f>
        <v>44</v>
      </c>
      <c r="G574" s="11"/>
      <c r="H574" s="4">
        <v>81.400000000000006</v>
      </c>
      <c r="I574" s="4">
        <v>179</v>
      </c>
      <c r="J574" s="5">
        <f>SUM(G574*H574)</f>
        <v>0</v>
      </c>
      <c r="K574" s="20">
        <f>SUM(J574*0.84)</f>
        <v>0</v>
      </c>
    </row>
    <row r="575" spans="1:11" x14ac:dyDescent="0.25">
      <c r="A575" s="19"/>
      <c r="B575" s="3" t="str">
        <f>"Y100381"</f>
        <v>Y100381</v>
      </c>
      <c r="C575" s="3" t="str">
        <f>"MAN LACES TREK SOLE BLACK SHOES"</f>
        <v>MAN LACES TREK SOLE BLACK SHOES</v>
      </c>
      <c r="D575" s="3" t="str">
        <f>"B000"</f>
        <v>B000</v>
      </c>
      <c r="E575" s="3" t="str">
        <f>"Black"</f>
        <v>Black</v>
      </c>
      <c r="F575" s="3" t="str">
        <f>"45"</f>
        <v>45</v>
      </c>
      <c r="G575" s="11"/>
      <c r="H575" s="4">
        <v>81.400000000000006</v>
      </c>
      <c r="I575" s="4">
        <v>179</v>
      </c>
      <c r="J575" s="5">
        <f>SUM(G575*H575)</f>
        <v>0</v>
      </c>
      <c r="K575" s="20">
        <f>SUM(J575*0.84)</f>
        <v>0</v>
      </c>
    </row>
    <row r="576" spans="1:11" x14ac:dyDescent="0.25">
      <c r="A576" s="19"/>
      <c r="B576" s="3" t="str">
        <f>"Y100381"</f>
        <v>Y100381</v>
      </c>
      <c r="C576" s="3" t="str">
        <f>"MAN LACES TREK SOLE BLACK SHOES"</f>
        <v>MAN LACES TREK SOLE BLACK SHOES</v>
      </c>
      <c r="D576" s="3" t="str">
        <f>"B000"</f>
        <v>B000</v>
      </c>
      <c r="E576" s="3" t="str">
        <f>"Black"</f>
        <v>Black</v>
      </c>
      <c r="F576" s="3" t="str">
        <f>"46"</f>
        <v>46</v>
      </c>
      <c r="G576" s="11"/>
      <c r="H576" s="4">
        <v>81.400000000000006</v>
      </c>
      <c r="I576" s="4">
        <v>179</v>
      </c>
      <c r="J576" s="5">
        <f>SUM(G576*H576)</f>
        <v>0</v>
      </c>
      <c r="K576" s="20">
        <f>SUM(J576*0.84)</f>
        <v>0</v>
      </c>
    </row>
    <row r="577" spans="1:11" ht="15.75" thickBot="1" x14ac:dyDescent="0.3">
      <c r="A577" s="21"/>
      <c r="B577" s="22" t="str">
        <f>"Y100381"</f>
        <v>Y100381</v>
      </c>
      <c r="C577" s="22" t="str">
        <f>"MAN LACES TREK SOLE BLACK SHOES"</f>
        <v>MAN LACES TREK SOLE BLACK SHOES</v>
      </c>
      <c r="D577" s="22" t="str">
        <f>"B000"</f>
        <v>B000</v>
      </c>
      <c r="E577" s="22" t="str">
        <f>"Black"</f>
        <v>Black</v>
      </c>
      <c r="F577" s="22" t="str">
        <f>"47"</f>
        <v>47</v>
      </c>
      <c r="G577" s="23"/>
      <c r="H577" s="24">
        <v>81.400000000000006</v>
      </c>
      <c r="I577" s="24">
        <v>179</v>
      </c>
      <c r="J577" s="25">
        <f>SUM(G577*H577)</f>
        <v>0</v>
      </c>
      <c r="K577" s="26">
        <f>SUM(J577*0.84)</f>
        <v>0</v>
      </c>
    </row>
    <row r="578" spans="1:11" x14ac:dyDescent="0.25">
      <c r="A578" s="13"/>
      <c r="B578" s="14" t="str">
        <f>"Y100382"</f>
        <v>Y100382</v>
      </c>
      <c r="C578" s="14" t="str">
        <f>"WOMAN LACES TREK SOLE BLACK SHOES"</f>
        <v>WOMAN LACES TREK SOLE BLACK SHOES</v>
      </c>
      <c r="D578" s="14" t="str">
        <f>"B000"</f>
        <v>B000</v>
      </c>
      <c r="E578" s="14" t="str">
        <f>"Black"</f>
        <v>Black</v>
      </c>
      <c r="F578" s="14" t="str">
        <f>"35"</f>
        <v>35</v>
      </c>
      <c r="G578" s="15"/>
      <c r="H578" s="16">
        <v>81.400000000000006</v>
      </c>
      <c r="I578" s="16">
        <v>179</v>
      </c>
      <c r="J578" s="17">
        <f>SUM(G578*H578)</f>
        <v>0</v>
      </c>
      <c r="K578" s="18">
        <f>SUM(J578*0.84)</f>
        <v>0</v>
      </c>
    </row>
    <row r="579" spans="1:11" x14ac:dyDescent="0.25">
      <c r="A579" s="19"/>
      <c r="B579" s="3" t="str">
        <f>"Y100382"</f>
        <v>Y100382</v>
      </c>
      <c r="C579" s="3" t="str">
        <f>"WOMAN LACES TREK SOLE BLACK SHOES"</f>
        <v>WOMAN LACES TREK SOLE BLACK SHOES</v>
      </c>
      <c r="D579" s="3" t="str">
        <f>"B000"</f>
        <v>B000</v>
      </c>
      <c r="E579" s="3" t="str">
        <f>"Black"</f>
        <v>Black</v>
      </c>
      <c r="F579" s="3" t="str">
        <f>"36"</f>
        <v>36</v>
      </c>
      <c r="G579" s="11"/>
      <c r="H579" s="4">
        <v>81.400000000000006</v>
      </c>
      <c r="I579" s="4">
        <v>179</v>
      </c>
      <c r="J579" s="5">
        <f>SUM(G579*H579)</f>
        <v>0</v>
      </c>
      <c r="K579" s="20">
        <f>SUM(J579*0.84)</f>
        <v>0</v>
      </c>
    </row>
    <row r="580" spans="1:11" x14ac:dyDescent="0.25">
      <c r="A580" s="19"/>
      <c r="B580" s="3" t="str">
        <f>"Y100382"</f>
        <v>Y100382</v>
      </c>
      <c r="C580" s="3" t="str">
        <f>"WOMAN LACES TREK SOLE BLACK SHOES"</f>
        <v>WOMAN LACES TREK SOLE BLACK SHOES</v>
      </c>
      <c r="D580" s="3" t="str">
        <f>"B000"</f>
        <v>B000</v>
      </c>
      <c r="E580" s="3" t="str">
        <f>"Black"</f>
        <v>Black</v>
      </c>
      <c r="F580" s="3" t="str">
        <f>"37"</f>
        <v>37</v>
      </c>
      <c r="G580" s="11"/>
      <c r="H580" s="4">
        <v>81.400000000000006</v>
      </c>
      <c r="I580" s="4">
        <v>179</v>
      </c>
      <c r="J580" s="5">
        <f>SUM(G580*H580)</f>
        <v>0</v>
      </c>
      <c r="K580" s="20">
        <f>SUM(J580*0.84)</f>
        <v>0</v>
      </c>
    </row>
    <row r="581" spans="1:11" x14ac:dyDescent="0.25">
      <c r="A581" s="19"/>
      <c r="B581" s="3" t="str">
        <f>"Y100382"</f>
        <v>Y100382</v>
      </c>
      <c r="C581" s="3" t="str">
        <f>"WOMAN LACES TREK SOLE BLACK SHOES"</f>
        <v>WOMAN LACES TREK SOLE BLACK SHOES</v>
      </c>
      <c r="D581" s="3" t="str">
        <f>"B000"</f>
        <v>B000</v>
      </c>
      <c r="E581" s="3" t="str">
        <f>"Black"</f>
        <v>Black</v>
      </c>
      <c r="F581" s="3" t="str">
        <f>"38"</f>
        <v>38</v>
      </c>
      <c r="G581" s="11"/>
      <c r="H581" s="4">
        <v>81.400000000000006</v>
      </c>
      <c r="I581" s="4">
        <v>179</v>
      </c>
      <c r="J581" s="5">
        <f>SUM(G581*H581)</f>
        <v>0</v>
      </c>
      <c r="K581" s="20">
        <f>SUM(J581*0.84)</f>
        <v>0</v>
      </c>
    </row>
    <row r="582" spans="1:11" x14ac:dyDescent="0.25">
      <c r="A582" s="19"/>
      <c r="B582" s="3" t="str">
        <f>"Y100382"</f>
        <v>Y100382</v>
      </c>
      <c r="C582" s="3" t="str">
        <f>"WOMAN LACES TREK SOLE BLACK SHOES"</f>
        <v>WOMAN LACES TREK SOLE BLACK SHOES</v>
      </c>
      <c r="D582" s="3" t="str">
        <f>"B000"</f>
        <v>B000</v>
      </c>
      <c r="E582" s="3" t="str">
        <f>"Black"</f>
        <v>Black</v>
      </c>
      <c r="F582" s="3" t="str">
        <f>"39"</f>
        <v>39</v>
      </c>
      <c r="G582" s="11"/>
      <c r="H582" s="4">
        <v>81.400000000000006</v>
      </c>
      <c r="I582" s="4">
        <v>179</v>
      </c>
      <c r="J582" s="5">
        <f>SUM(G582*H582)</f>
        <v>0</v>
      </c>
      <c r="K582" s="20">
        <f>SUM(J582*0.84)</f>
        <v>0</v>
      </c>
    </row>
    <row r="583" spans="1:11" x14ac:dyDescent="0.25">
      <c r="A583" s="19"/>
      <c r="B583" s="3" t="str">
        <f>"Y100382"</f>
        <v>Y100382</v>
      </c>
      <c r="C583" s="3" t="str">
        <f>"WOMAN LACES TREK SOLE BLACK SHOES"</f>
        <v>WOMAN LACES TREK SOLE BLACK SHOES</v>
      </c>
      <c r="D583" s="3" t="str">
        <f>"B000"</f>
        <v>B000</v>
      </c>
      <c r="E583" s="3" t="str">
        <f>"Black"</f>
        <v>Black</v>
      </c>
      <c r="F583" s="3" t="str">
        <f>"40"</f>
        <v>40</v>
      </c>
      <c r="G583" s="11"/>
      <c r="H583" s="4">
        <v>81.400000000000006</v>
      </c>
      <c r="I583" s="4">
        <v>179</v>
      </c>
      <c r="J583" s="5">
        <f>SUM(G583*H583)</f>
        <v>0</v>
      </c>
      <c r="K583" s="20">
        <f>SUM(J583*0.84)</f>
        <v>0</v>
      </c>
    </row>
    <row r="584" spans="1:11" ht="15.75" thickBot="1" x14ac:dyDescent="0.3">
      <c r="A584" s="21"/>
      <c r="B584" s="22" t="str">
        <f>"Y100382"</f>
        <v>Y100382</v>
      </c>
      <c r="C584" s="22" t="str">
        <f>"WOMAN LACES TREK SOLE BLACK SHOES"</f>
        <v>WOMAN LACES TREK SOLE BLACK SHOES</v>
      </c>
      <c r="D584" s="22" t="str">
        <f>"B000"</f>
        <v>B000</v>
      </c>
      <c r="E584" s="22" t="str">
        <f>"Black"</f>
        <v>Black</v>
      </c>
      <c r="F584" s="22" t="str">
        <f>"41"</f>
        <v>41</v>
      </c>
      <c r="G584" s="23"/>
      <c r="H584" s="24">
        <v>81.400000000000006</v>
      </c>
      <c r="I584" s="24">
        <v>179</v>
      </c>
      <c r="J584" s="25">
        <f>SUM(G584*H584)</f>
        <v>0</v>
      </c>
      <c r="K584" s="26">
        <f>SUM(J584*0.84)</f>
        <v>0</v>
      </c>
    </row>
    <row r="585" spans="1:11" ht="15.75" thickBot="1" x14ac:dyDescent="0.3">
      <c r="A585" s="34"/>
      <c r="B585" s="35" t="str">
        <f>"Y100382"</f>
        <v>Y100382</v>
      </c>
      <c r="C585" s="35" t="str">
        <f>"WOMAN LACES TREK SOLE BLACK SHOES"</f>
        <v>WOMAN LACES TREK SOLE BLACK SHOES</v>
      </c>
      <c r="D585" s="35" t="str">
        <f>"B000"</f>
        <v>B000</v>
      </c>
      <c r="E585" s="35" t="str">
        <f>"Black"</f>
        <v>Black</v>
      </c>
      <c r="F585" s="35" t="str">
        <f>"42"</f>
        <v>42</v>
      </c>
      <c r="G585" s="36"/>
      <c r="H585" s="37">
        <v>81.400000000000006</v>
      </c>
      <c r="I585" s="37">
        <v>179</v>
      </c>
      <c r="J585" s="38">
        <f>SUM(G585*H585)</f>
        <v>0</v>
      </c>
      <c r="K585" s="39">
        <f>SUM(J585*0.84)</f>
        <v>0</v>
      </c>
    </row>
    <row r="586" spans="1:11" s="2" customFormat="1" ht="15.75" thickBot="1" x14ac:dyDescent="0.3">
      <c r="A586" s="28"/>
      <c r="B586" s="29"/>
      <c r="C586" s="29"/>
      <c r="D586" s="29"/>
      <c r="E586" s="29"/>
      <c r="F586" s="29"/>
      <c r="G586" s="30">
        <f>SUM(G2:G585)</f>
        <v>0</v>
      </c>
      <c r="H586" s="31"/>
      <c r="I586" s="31"/>
      <c r="J586" s="32"/>
      <c r="K586" s="33">
        <f>SUM(K2:K585)</f>
        <v>0</v>
      </c>
    </row>
  </sheetData>
  <autoFilter ref="A1:K586"/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product-data-UYN-PRICE-LIST-GER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sven.abraham</dc:creator>
  <cp:lastModifiedBy>Sven Abraham UYN</cp:lastModifiedBy>
  <dcterms:created xsi:type="dcterms:W3CDTF">2024-06-19T13:56:17Z</dcterms:created>
  <dcterms:modified xsi:type="dcterms:W3CDTF">2024-06-19T15:19:41Z</dcterms:modified>
</cp:coreProperties>
</file>